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defaultThemeVersion="124226"/>
  <xr:revisionPtr revIDLastSave="0" documentId="13_ncr:1_{54254AEF-B150-4BE5-A23F-871382879290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</externalReferences>
  <definedNames>
    <definedName name="_xlnm.Print_Titles" localSheetId="0">'2021-2023'!$5:$7</definedName>
    <definedName name="_xlnm.Print_Area" localSheetId="0">'2021-2023'!$A$1:$L$283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6" i="10" l="1"/>
  <c r="J78" i="10"/>
  <c r="G278" i="10"/>
  <c r="H278" i="10"/>
  <c r="I278" i="10"/>
  <c r="K278" i="10"/>
  <c r="L278" i="10"/>
  <c r="J156" i="10"/>
  <c r="J24" i="10"/>
  <c r="J66" i="10"/>
  <c r="J126" i="10"/>
  <c r="J174" i="10"/>
  <c r="J90" i="10"/>
  <c r="J132" i="10"/>
  <c r="J30" i="10" l="1"/>
  <c r="J264" i="10"/>
  <c r="L156" i="10"/>
  <c r="K156" i="10"/>
  <c r="J92" i="10"/>
  <c r="L206" i="10"/>
  <c r="K206" i="10"/>
  <c r="L200" i="10"/>
  <c r="K200" i="10"/>
  <c r="K188" i="10" s="1"/>
  <c r="L194" i="10"/>
  <c r="K194" i="10"/>
  <c r="L193" i="10"/>
  <c r="K193" i="10"/>
  <c r="L192" i="10"/>
  <c r="K192" i="10"/>
  <c r="L191" i="10"/>
  <c r="K191" i="10"/>
  <c r="L190" i="10"/>
  <c r="K190" i="10"/>
  <c r="L189" i="10"/>
  <c r="K189" i="10"/>
  <c r="L188" i="10"/>
  <c r="L182" i="10"/>
  <c r="K182" i="10"/>
  <c r="L181" i="10"/>
  <c r="K181" i="10"/>
  <c r="L180" i="10"/>
  <c r="K180" i="10"/>
  <c r="L179" i="10"/>
  <c r="K179" i="10"/>
  <c r="L178" i="10"/>
  <c r="K178" i="10"/>
  <c r="L177" i="10"/>
  <c r="K177" i="10"/>
  <c r="L176" i="10"/>
  <c r="K176" i="10"/>
  <c r="L174" i="10"/>
  <c r="K174" i="10"/>
  <c r="L170" i="10"/>
  <c r="K170" i="10"/>
  <c r="K158" i="10" s="1"/>
  <c r="L164" i="10"/>
  <c r="K164" i="10"/>
  <c r="L163" i="10"/>
  <c r="K163" i="10"/>
  <c r="L162" i="10"/>
  <c r="K162" i="10"/>
  <c r="L161" i="10"/>
  <c r="K161" i="10"/>
  <c r="L160" i="10"/>
  <c r="K160" i="10"/>
  <c r="L159" i="10"/>
  <c r="K159" i="10"/>
  <c r="L158" i="10"/>
  <c r="K152" i="10"/>
  <c r="L152" i="10"/>
  <c r="L146" i="10"/>
  <c r="K146" i="10"/>
  <c r="K134" i="10" s="1"/>
  <c r="L140" i="10"/>
  <c r="K140" i="10"/>
  <c r="L139" i="10"/>
  <c r="K139" i="10"/>
  <c r="L138" i="10"/>
  <c r="K138" i="10"/>
  <c r="L137" i="10"/>
  <c r="K137" i="10"/>
  <c r="L136" i="10"/>
  <c r="K136" i="10"/>
  <c r="L135" i="10"/>
  <c r="K135" i="10"/>
  <c r="L134" i="10"/>
  <c r="L128" i="10"/>
  <c r="K128" i="10"/>
  <c r="L126" i="10"/>
  <c r="K126" i="10"/>
  <c r="L122" i="10"/>
  <c r="K122" i="10"/>
  <c r="L116" i="10"/>
  <c r="K116" i="10"/>
  <c r="L110" i="10"/>
  <c r="K110" i="10"/>
  <c r="K98" i="10" s="1"/>
  <c r="L104" i="10"/>
  <c r="K104" i="10"/>
  <c r="L103" i="10"/>
  <c r="K103" i="10"/>
  <c r="K55" i="10" s="1"/>
  <c r="L102" i="10"/>
  <c r="K102" i="10"/>
  <c r="L101" i="10"/>
  <c r="K101" i="10"/>
  <c r="L100" i="10"/>
  <c r="K100" i="10"/>
  <c r="L99" i="10"/>
  <c r="K99" i="10"/>
  <c r="K51" i="10" s="1"/>
  <c r="L98" i="10"/>
  <c r="L96" i="10"/>
  <c r="K96" i="10"/>
  <c r="K92" i="10" s="1"/>
  <c r="L92" i="10"/>
  <c r="L90" i="10"/>
  <c r="K90" i="10"/>
  <c r="K86" i="10" s="1"/>
  <c r="L86" i="10"/>
  <c r="L83" i="10"/>
  <c r="K83" i="10"/>
  <c r="K80" i="10" s="1"/>
  <c r="L80" i="10"/>
  <c r="L78" i="10"/>
  <c r="K78" i="10"/>
  <c r="K74" i="10" s="1"/>
  <c r="K56" i="10" s="1"/>
  <c r="K50" i="10" s="1"/>
  <c r="L74" i="10"/>
  <c r="L68" i="10"/>
  <c r="K68" i="10"/>
  <c r="L66" i="10"/>
  <c r="L62" i="10" s="1"/>
  <c r="L56" i="10" s="1"/>
  <c r="L50" i="10" s="1"/>
  <c r="K66" i="10"/>
  <c r="K62" i="10"/>
  <c r="L61" i="10"/>
  <c r="K61" i="10"/>
  <c r="L60" i="10"/>
  <c r="K60" i="10"/>
  <c r="L59" i="10"/>
  <c r="L58" i="10"/>
  <c r="K58" i="10"/>
  <c r="L57" i="10"/>
  <c r="K57" i="10"/>
  <c r="L55" i="10"/>
  <c r="L54" i="10"/>
  <c r="K54" i="10"/>
  <c r="L53" i="10"/>
  <c r="L52" i="10"/>
  <c r="K52" i="10"/>
  <c r="L51" i="10"/>
  <c r="L44" i="10"/>
  <c r="K44" i="10"/>
  <c r="L38" i="10"/>
  <c r="K38" i="10"/>
  <c r="L36" i="10"/>
  <c r="K36" i="10"/>
  <c r="L32" i="10"/>
  <c r="K32" i="10"/>
  <c r="L30" i="10"/>
  <c r="K30" i="10"/>
  <c r="L26" i="10"/>
  <c r="K26" i="10"/>
  <c r="L24" i="10"/>
  <c r="K24" i="10"/>
  <c r="L20" i="10"/>
  <c r="K20" i="10"/>
  <c r="L19" i="10"/>
  <c r="K19" i="10"/>
  <c r="L18" i="10"/>
  <c r="K18" i="10"/>
  <c r="L17" i="10"/>
  <c r="K17" i="10"/>
  <c r="L16" i="10"/>
  <c r="K16" i="10"/>
  <c r="L15" i="10"/>
  <c r="K15" i="10"/>
  <c r="L14" i="10"/>
  <c r="K14" i="10"/>
  <c r="L13" i="10"/>
  <c r="K13" i="10"/>
  <c r="L12" i="10"/>
  <c r="K12" i="10"/>
  <c r="L11" i="10"/>
  <c r="K11" i="10"/>
  <c r="L10" i="10"/>
  <c r="K10" i="10"/>
  <c r="L9" i="10"/>
  <c r="K9" i="10"/>
  <c r="L8" i="10"/>
  <c r="K8" i="10"/>
  <c r="J206" i="10"/>
  <c r="J200" i="10"/>
  <c r="J194" i="10"/>
  <c r="J188" i="10" s="1"/>
  <c r="J193" i="10"/>
  <c r="J192" i="10"/>
  <c r="J191" i="10"/>
  <c r="J190" i="10"/>
  <c r="J189" i="10"/>
  <c r="J182" i="10"/>
  <c r="J181" i="10"/>
  <c r="J180" i="10"/>
  <c r="J179" i="10"/>
  <c r="J178" i="10"/>
  <c r="J177" i="10"/>
  <c r="J176" i="10"/>
  <c r="J170" i="10"/>
  <c r="J164" i="10"/>
  <c r="J163" i="10"/>
  <c r="J162" i="10"/>
  <c r="J161" i="10"/>
  <c r="J160" i="10"/>
  <c r="J159" i="10"/>
  <c r="J152" i="10"/>
  <c r="J146" i="10"/>
  <c r="J134" i="10" s="1"/>
  <c r="J140" i="10"/>
  <c r="J139" i="10"/>
  <c r="J138" i="10"/>
  <c r="J137" i="10"/>
  <c r="J136" i="10"/>
  <c r="J135" i="10"/>
  <c r="J128" i="10"/>
  <c r="J122" i="10"/>
  <c r="J116" i="10"/>
  <c r="J110" i="10"/>
  <c r="J104" i="10"/>
  <c r="J103" i="10"/>
  <c r="J102" i="10"/>
  <c r="J101" i="10"/>
  <c r="J100" i="10"/>
  <c r="J99" i="10"/>
  <c r="J98" i="10"/>
  <c r="J86" i="10"/>
  <c r="J83" i="10"/>
  <c r="J80" i="10" s="1"/>
  <c r="J60" i="10"/>
  <c r="J74" i="10"/>
  <c r="J68" i="10"/>
  <c r="J62" i="10"/>
  <c r="J61" i="10"/>
  <c r="J55" i="10" s="1"/>
  <c r="J59" i="10"/>
  <c r="J58" i="10"/>
  <c r="J52" i="10" s="1"/>
  <c r="J57" i="10"/>
  <c r="J51" i="10" s="1"/>
  <c r="J53" i="10"/>
  <c r="J44" i="10"/>
  <c r="J38" i="10"/>
  <c r="J36" i="10"/>
  <c r="J32" i="10"/>
  <c r="J26" i="10"/>
  <c r="J20" i="10"/>
  <c r="J14" i="10" s="1"/>
  <c r="J8" i="10" s="1"/>
  <c r="J19" i="10"/>
  <c r="J13" i="10" s="1"/>
  <c r="J17" i="10"/>
  <c r="J11" i="10" s="1"/>
  <c r="J16" i="10"/>
  <c r="J10" i="10" s="1"/>
  <c r="J15" i="10"/>
  <c r="J9" i="10" s="1"/>
  <c r="J54" i="10" l="1"/>
  <c r="J56" i="10"/>
  <c r="J50" i="10" s="1"/>
  <c r="K59" i="10"/>
  <c r="K53" i="10" s="1"/>
  <c r="J158" i="10"/>
  <c r="J18" i="10"/>
  <c r="J12" i="10" s="1"/>
  <c r="G212" i="10"/>
  <c r="I212" i="10"/>
  <c r="K212" i="10"/>
  <c r="L212" i="10"/>
  <c r="I213" i="10"/>
  <c r="J213" i="10"/>
  <c r="K213" i="10"/>
  <c r="L213" i="10"/>
  <c r="I214" i="10"/>
  <c r="J214" i="10"/>
  <c r="K214" i="10"/>
  <c r="L214" i="10"/>
  <c r="I215" i="10"/>
  <c r="J215" i="10"/>
  <c r="K215" i="10"/>
  <c r="L215" i="10"/>
  <c r="I216" i="10"/>
  <c r="J216" i="10"/>
  <c r="K216" i="10"/>
  <c r="L216" i="10"/>
  <c r="I217" i="10"/>
  <c r="J217" i="10"/>
  <c r="K217" i="10"/>
  <c r="L217" i="10"/>
  <c r="G214" i="10"/>
  <c r="G215" i="10"/>
  <c r="G216" i="10"/>
  <c r="G217" i="10"/>
  <c r="G213" i="10"/>
  <c r="F263" i="10"/>
  <c r="F262" i="10"/>
  <c r="F261" i="10"/>
  <c r="H260" i="10"/>
  <c r="I260" i="10"/>
  <c r="J260" i="10"/>
  <c r="F260" i="10" s="1"/>
  <c r="K260" i="10"/>
  <c r="L260" i="10"/>
  <c r="G260" i="10"/>
  <c r="G254" i="10"/>
  <c r="J278" i="10" l="1"/>
  <c r="J212" i="10"/>
  <c r="F265" i="10"/>
  <c r="F264" i="10"/>
  <c r="G55" i="10" l="1"/>
  <c r="G54" i="10"/>
  <c r="G53" i="10"/>
  <c r="G52" i="10"/>
  <c r="G51" i="10"/>
  <c r="G50" i="10"/>
  <c r="I55" i="10"/>
  <c r="I54" i="10"/>
  <c r="I53" i="10"/>
  <c r="I52" i="10"/>
  <c r="I51" i="10"/>
  <c r="I50" i="10"/>
  <c r="G139" i="10"/>
  <c r="H139" i="10"/>
  <c r="G138" i="10"/>
  <c r="H138" i="10"/>
  <c r="G137" i="10"/>
  <c r="H137" i="10"/>
  <c r="G136" i="10"/>
  <c r="H136" i="10"/>
  <c r="G135" i="10"/>
  <c r="H135" i="10"/>
  <c r="I139" i="10"/>
  <c r="I138" i="10"/>
  <c r="I137" i="10"/>
  <c r="I136" i="10"/>
  <c r="I135" i="10"/>
  <c r="I134" i="10"/>
  <c r="G146" i="10"/>
  <c r="G134" i="10" s="1"/>
  <c r="H146" i="10"/>
  <c r="G140" i="10"/>
  <c r="H140" i="10"/>
  <c r="F151" i="10"/>
  <c r="F150" i="10"/>
  <c r="F149" i="10"/>
  <c r="F148" i="10"/>
  <c r="F147" i="10"/>
  <c r="I146" i="10"/>
  <c r="F145" i="10"/>
  <c r="F144" i="10"/>
  <c r="F143" i="10"/>
  <c r="F142" i="10"/>
  <c r="F141" i="10"/>
  <c r="H153" i="10"/>
  <c r="F153" i="10" s="1"/>
  <c r="H154" i="10"/>
  <c r="H155" i="10"/>
  <c r="G156" i="10"/>
  <c r="G152" i="10" s="1"/>
  <c r="H156" i="10"/>
  <c r="I156" i="10"/>
  <c r="H157" i="10"/>
  <c r="F157" i="10" s="1"/>
  <c r="G159" i="10"/>
  <c r="H159" i="10"/>
  <c r="I159" i="10"/>
  <c r="G160" i="10"/>
  <c r="H160" i="10"/>
  <c r="I160" i="10"/>
  <c r="G161" i="10"/>
  <c r="H161" i="10"/>
  <c r="I161" i="10"/>
  <c r="H162" i="10"/>
  <c r="G163" i="10"/>
  <c r="H163" i="10"/>
  <c r="I163" i="10"/>
  <c r="I164" i="10"/>
  <c r="H165" i="10"/>
  <c r="F165" i="10" s="1"/>
  <c r="H166" i="10"/>
  <c r="H167" i="10"/>
  <c r="F167" i="10" s="1"/>
  <c r="G168" i="10"/>
  <c r="G164" i="10" s="1"/>
  <c r="H168" i="10"/>
  <c r="H169" i="10"/>
  <c r="F169" i="10" s="1"/>
  <c r="H133" i="10"/>
  <c r="F133" i="10" s="1"/>
  <c r="F140" i="10" l="1"/>
  <c r="H134" i="10"/>
  <c r="F134" i="10" s="1"/>
  <c r="F137" i="10"/>
  <c r="F136" i="10"/>
  <c r="F135" i="10"/>
  <c r="F146" i="10"/>
  <c r="F138" i="10"/>
  <c r="F139" i="10"/>
  <c r="F161" i="10"/>
  <c r="H152" i="10"/>
  <c r="F160" i="10"/>
  <c r="H164" i="10"/>
  <c r="F164" i="10" s="1"/>
  <c r="F163" i="10"/>
  <c r="F159" i="10"/>
  <c r="F155" i="10"/>
  <c r="I152" i="10"/>
  <c r="F168" i="10"/>
  <c r="F166" i="10"/>
  <c r="F156" i="10"/>
  <c r="F154" i="10"/>
  <c r="I103" i="10"/>
  <c r="I101" i="10"/>
  <c r="I100" i="10"/>
  <c r="I99" i="10"/>
  <c r="G103" i="10"/>
  <c r="G101" i="10"/>
  <c r="G100" i="10"/>
  <c r="G99" i="10"/>
  <c r="F152" i="10" l="1"/>
  <c r="I174" i="10" l="1"/>
  <c r="I162" i="10" s="1"/>
  <c r="I126" i="10"/>
  <c r="I24" i="10"/>
  <c r="I132" i="10"/>
  <c r="F132" i="10" s="1"/>
  <c r="I30" i="10"/>
  <c r="I90" i="10"/>
  <c r="I120" i="10"/>
  <c r="I102" i="10" s="1"/>
  <c r="I29" i="10" l="1"/>
  <c r="H129" i="10" l="1"/>
  <c r="H127" i="10"/>
  <c r="F127" i="10" s="1"/>
  <c r="G126" i="10"/>
  <c r="H125" i="10"/>
  <c r="F125" i="10" s="1"/>
  <c r="H124" i="10"/>
  <c r="F124" i="10" s="1"/>
  <c r="H123" i="10"/>
  <c r="I122" i="10"/>
  <c r="L272" i="10"/>
  <c r="L266" i="10" s="1"/>
  <c r="L271" i="10"/>
  <c r="L270" i="10"/>
  <c r="L269" i="10"/>
  <c r="L268" i="10"/>
  <c r="L267" i="10"/>
  <c r="L254" i="10"/>
  <c r="L248" i="10"/>
  <c r="L247" i="10"/>
  <c r="L246" i="10"/>
  <c r="L245" i="10"/>
  <c r="L244" i="10"/>
  <c r="L243" i="10"/>
  <c r="L236" i="10"/>
  <c r="L230" i="10"/>
  <c r="L224" i="10"/>
  <c r="L223" i="10"/>
  <c r="L222" i="10"/>
  <c r="L221" i="10"/>
  <c r="L220" i="10"/>
  <c r="L219" i="10"/>
  <c r="H21" i="10"/>
  <c r="H22" i="10"/>
  <c r="F22" i="10" s="1"/>
  <c r="H23" i="10"/>
  <c r="F23" i="10" s="1"/>
  <c r="H24" i="10"/>
  <c r="H25" i="10"/>
  <c r="F25" i="10" s="1"/>
  <c r="H27" i="10"/>
  <c r="H28" i="10"/>
  <c r="F28" i="10" s="1"/>
  <c r="H29" i="10"/>
  <c r="H30" i="10"/>
  <c r="H31" i="10"/>
  <c r="F31" i="10" s="1"/>
  <c r="H33" i="10"/>
  <c r="H34" i="10"/>
  <c r="F34" i="10" s="1"/>
  <c r="H35" i="10"/>
  <c r="F35" i="10" s="1"/>
  <c r="H36" i="10"/>
  <c r="H37" i="10"/>
  <c r="F37" i="10" s="1"/>
  <c r="H39" i="10"/>
  <c r="H40" i="10"/>
  <c r="F40" i="10" s="1"/>
  <c r="H41" i="10"/>
  <c r="F41" i="10" s="1"/>
  <c r="H42" i="10"/>
  <c r="F42" i="10" s="1"/>
  <c r="H43" i="10"/>
  <c r="F43" i="10" s="1"/>
  <c r="H45" i="10"/>
  <c r="H46" i="10"/>
  <c r="F46" i="10" s="1"/>
  <c r="H47" i="10"/>
  <c r="F47" i="10" s="1"/>
  <c r="H48" i="10"/>
  <c r="F48" i="10" s="1"/>
  <c r="H49" i="10"/>
  <c r="F49" i="10" s="1"/>
  <c r="H63" i="10"/>
  <c r="H64" i="10"/>
  <c r="F64" i="10" s="1"/>
  <c r="H65" i="10"/>
  <c r="F65" i="10" s="1"/>
  <c r="H66" i="10"/>
  <c r="F66" i="10" s="1"/>
  <c r="H67" i="10"/>
  <c r="F67" i="10" s="1"/>
  <c r="H69" i="10"/>
  <c r="H70" i="10"/>
  <c r="F70" i="10" s="1"/>
  <c r="H71" i="10"/>
  <c r="F71" i="10" s="1"/>
  <c r="H72" i="10"/>
  <c r="F72" i="10" s="1"/>
  <c r="H73" i="10"/>
  <c r="F73" i="10" s="1"/>
  <c r="H75" i="10"/>
  <c r="H76" i="10"/>
  <c r="F76" i="10" s="1"/>
  <c r="H77" i="10"/>
  <c r="F77" i="10" s="1"/>
  <c r="H78" i="10"/>
  <c r="H79" i="10"/>
  <c r="F79" i="10" s="1"/>
  <c r="H81" i="10"/>
  <c r="H82" i="10"/>
  <c r="F82" i="10" s="1"/>
  <c r="H83" i="10"/>
  <c r="F83" i="10" s="1"/>
  <c r="H84" i="10"/>
  <c r="F84" i="10" s="1"/>
  <c r="H85" i="10"/>
  <c r="F85" i="10" s="1"/>
  <c r="H87" i="10"/>
  <c r="H88" i="10"/>
  <c r="F88" i="10" s="1"/>
  <c r="H89" i="10"/>
  <c r="F89" i="10" s="1"/>
  <c r="H90" i="10"/>
  <c r="F90" i="10" s="1"/>
  <c r="H91" i="10"/>
  <c r="F91" i="10" s="1"/>
  <c r="H93" i="10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H112" i="10"/>
  <c r="F112" i="10" s="1"/>
  <c r="H113" i="10"/>
  <c r="F113" i="10" s="1"/>
  <c r="H114" i="10"/>
  <c r="H115" i="10"/>
  <c r="F115" i="10" s="1"/>
  <c r="H117" i="10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H196" i="10"/>
  <c r="F196" i="10" s="1"/>
  <c r="H197" i="10"/>
  <c r="F197" i="10" s="1"/>
  <c r="H198" i="10"/>
  <c r="F198" i="10" s="1"/>
  <c r="H199" i="10"/>
  <c r="F199" i="10" s="1"/>
  <c r="H201" i="10"/>
  <c r="H202" i="10"/>
  <c r="F202" i="10" s="1"/>
  <c r="H203" i="10"/>
  <c r="F203" i="10" s="1"/>
  <c r="H204" i="10"/>
  <c r="F204" i="10" s="1"/>
  <c r="H205" i="10"/>
  <c r="F205" i="10" s="1"/>
  <c r="H207" i="10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H259" i="10"/>
  <c r="F259" i="10" s="1"/>
  <c r="F63" i="10" l="1"/>
  <c r="H62" i="10"/>
  <c r="F171" i="10"/>
  <c r="H170" i="10"/>
  <c r="H158" i="10" s="1"/>
  <c r="F111" i="10"/>
  <c r="H110" i="10"/>
  <c r="F81" i="10"/>
  <c r="H80" i="10"/>
  <c r="F45" i="10"/>
  <c r="H44" i="10"/>
  <c r="F21" i="10"/>
  <c r="H20" i="10"/>
  <c r="H14" i="10" s="1"/>
  <c r="F87" i="10"/>
  <c r="H86" i="10"/>
  <c r="F207" i="10"/>
  <c r="H206" i="10"/>
  <c r="F201" i="10"/>
  <c r="H200" i="10"/>
  <c r="F75" i="10"/>
  <c r="H74" i="10"/>
  <c r="F39" i="10"/>
  <c r="H38" i="10"/>
  <c r="F123" i="10"/>
  <c r="H122" i="10"/>
  <c r="F195" i="10"/>
  <c r="H194" i="10"/>
  <c r="H188" i="10" s="1"/>
  <c r="F93" i="10"/>
  <c r="H92" i="10"/>
  <c r="F69" i="10"/>
  <c r="H68" i="10"/>
  <c r="F33" i="10"/>
  <c r="H32" i="10"/>
  <c r="F129" i="10"/>
  <c r="H128" i="10"/>
  <c r="F117" i="10"/>
  <c r="H116" i="10"/>
  <c r="F27" i="10"/>
  <c r="H26" i="10"/>
  <c r="G122" i="10"/>
  <c r="F126" i="10"/>
  <c r="H100" i="10"/>
  <c r="F100" i="10" s="1"/>
  <c r="H103" i="10"/>
  <c r="F103" i="10" s="1"/>
  <c r="H99" i="10"/>
  <c r="F99" i="10" s="1"/>
  <c r="H102" i="10"/>
  <c r="H101" i="10"/>
  <c r="F101" i="10" s="1"/>
  <c r="L281" i="10"/>
  <c r="L242" i="10"/>
  <c r="L218" i="10"/>
  <c r="H56" i="10" l="1"/>
  <c r="H8" i="10"/>
  <c r="F122" i="10"/>
  <c r="L282" i="10"/>
  <c r="L280" i="10"/>
  <c r="L279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H215" i="10" l="1"/>
  <c r="H217" i="10"/>
  <c r="H213" i="10"/>
  <c r="H214" i="10"/>
  <c r="H216" i="10"/>
  <c r="H50" i="10"/>
  <c r="H276" i="10"/>
  <c r="F276" i="10" s="1"/>
  <c r="H274" i="10"/>
  <c r="F274" i="10" s="1"/>
  <c r="H182" i="10"/>
  <c r="H176" i="10" s="1"/>
  <c r="H277" i="10"/>
  <c r="F277" i="10" s="1"/>
  <c r="H275" i="10"/>
  <c r="F275" i="10" s="1"/>
  <c r="H273" i="10"/>
  <c r="F273" i="10" s="1"/>
  <c r="H9" i="10"/>
  <c r="H15" i="10"/>
  <c r="H10" i="10"/>
  <c r="H16" i="10"/>
  <c r="H272" i="10"/>
  <c r="H11" i="10"/>
  <c r="H17" i="10"/>
  <c r="H242" i="10"/>
  <c r="H218" i="10"/>
  <c r="H212" i="10" s="1"/>
  <c r="H279" i="10" l="1"/>
  <c r="H267" i="10"/>
  <c r="H271" i="10"/>
  <c r="H13" i="10"/>
  <c r="H266" i="10"/>
  <c r="H281" i="10"/>
  <c r="H269" i="10"/>
  <c r="H268" i="10"/>
  <c r="H270" i="10"/>
  <c r="H283" i="10" l="1"/>
  <c r="H60" i="10" l="1"/>
  <c r="H54" i="10" s="1"/>
  <c r="H58" i="10" l="1"/>
  <c r="H52" i="10" s="1"/>
  <c r="H12" i="10" l="1"/>
  <c r="H282" i="10" s="1"/>
  <c r="H18" i="10"/>
  <c r="H280" i="10"/>
  <c r="I78" i="10" l="1"/>
  <c r="F78" i="10" s="1"/>
  <c r="K272" i="10" l="1"/>
  <c r="J272" i="10"/>
  <c r="K271" i="10"/>
  <c r="J271" i="10"/>
  <c r="K270" i="10"/>
  <c r="J270" i="10"/>
  <c r="K269" i="10"/>
  <c r="J269" i="10"/>
  <c r="K268" i="10"/>
  <c r="J268" i="10"/>
  <c r="K267" i="10"/>
  <c r="J267" i="10"/>
  <c r="K266" i="10"/>
  <c r="J266" i="10"/>
  <c r="K254" i="10"/>
  <c r="J254" i="10"/>
  <c r="K248" i="10"/>
  <c r="J248" i="10"/>
  <c r="K247" i="10"/>
  <c r="J247" i="10"/>
  <c r="K246" i="10"/>
  <c r="J246" i="10"/>
  <c r="K245" i="10"/>
  <c r="J245" i="10"/>
  <c r="K244" i="10"/>
  <c r="J244" i="10"/>
  <c r="K243" i="10"/>
  <c r="J243" i="10"/>
  <c r="K236" i="10"/>
  <c r="J236" i="10"/>
  <c r="K230" i="10"/>
  <c r="J230" i="10"/>
  <c r="K224" i="10"/>
  <c r="J224" i="10"/>
  <c r="K223" i="10"/>
  <c r="J223" i="10"/>
  <c r="K222" i="10"/>
  <c r="J222" i="10"/>
  <c r="K221" i="10"/>
  <c r="J221" i="10"/>
  <c r="K220" i="10"/>
  <c r="J220" i="10"/>
  <c r="K219" i="10"/>
  <c r="J219" i="10"/>
  <c r="K242" i="10" l="1"/>
  <c r="J280" i="10"/>
  <c r="J218" i="10"/>
  <c r="K218" i="10"/>
  <c r="J242" i="10"/>
  <c r="K281" i="10" l="1"/>
  <c r="K279" i="10"/>
  <c r="J283" i="10"/>
  <c r="J279" i="10"/>
  <c r="J282" i="10"/>
  <c r="K280" i="10"/>
  <c r="J281" i="10"/>
  <c r="K282" i="10"/>
  <c r="I272" i="10" l="1"/>
  <c r="I266" i="10" s="1"/>
  <c r="I271" i="10"/>
  <c r="I270" i="10"/>
  <c r="I269" i="10"/>
  <c r="I268" i="10"/>
  <c r="I267" i="10"/>
  <c r="I254" i="10"/>
  <c r="I248" i="10"/>
  <c r="I247" i="10"/>
  <c r="I246" i="10"/>
  <c r="I245" i="10"/>
  <c r="I244" i="10"/>
  <c r="I243" i="10"/>
  <c r="I236" i="10"/>
  <c r="I230" i="10"/>
  <c r="I224" i="10"/>
  <c r="I223" i="10"/>
  <c r="I222" i="10"/>
  <c r="I221" i="10"/>
  <c r="I220" i="10"/>
  <c r="I219" i="10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60" i="10"/>
  <c r="I59" i="10"/>
  <c r="I58" i="10"/>
  <c r="I57" i="10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0" i="10"/>
  <c r="I281" i="10"/>
  <c r="I279" i="10"/>
  <c r="I283" i="10"/>
  <c r="I14" i="10"/>
  <c r="I8" i="10" s="1"/>
  <c r="I188" i="10"/>
  <c r="I56" i="10"/>
  <c r="I282" i="10" l="1"/>
  <c r="G114" i="10" l="1"/>
  <c r="F114" i="10" s="1"/>
  <c r="G15" i="10" l="1"/>
  <c r="G16" i="10"/>
  <c r="G19" i="10"/>
  <c r="G38" i="10"/>
  <c r="F38" i="10" s="1"/>
  <c r="G44" i="10"/>
  <c r="F44" i="10" s="1"/>
  <c r="G57" i="10"/>
  <c r="F57" i="10" s="1"/>
  <c r="G58" i="10"/>
  <c r="F58" i="10" s="1"/>
  <c r="G59" i="10"/>
  <c r="F59" i="10" s="1"/>
  <c r="G61" i="10"/>
  <c r="F61" i="10" s="1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F219" i="10" s="1"/>
  <c r="G220" i="10"/>
  <c r="G221" i="10"/>
  <c r="F221" i="10" s="1"/>
  <c r="G222" i="10"/>
  <c r="F222" i="10" s="1"/>
  <c r="G223" i="10"/>
  <c r="F223" i="10" s="1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F254" i="10"/>
  <c r="G267" i="10"/>
  <c r="G268" i="10"/>
  <c r="G269" i="10"/>
  <c r="G270" i="10"/>
  <c r="G271" i="10"/>
  <c r="G272" i="10"/>
  <c r="F270" i="10" l="1"/>
  <c r="F269" i="10"/>
  <c r="F214" i="10"/>
  <c r="F220" i="10"/>
  <c r="G13" i="10"/>
  <c r="F13" i="10" s="1"/>
  <c r="F19" i="10"/>
  <c r="G176" i="10"/>
  <c r="F176" i="10" s="1"/>
  <c r="F182" i="10"/>
  <c r="G10" i="10"/>
  <c r="F10" i="10" s="1"/>
  <c r="F16" i="10"/>
  <c r="G266" i="10"/>
  <c r="F272" i="10"/>
  <c r="F268" i="10"/>
  <c r="F271" i="10"/>
  <c r="F267" i="10"/>
  <c r="G9" i="10"/>
  <c r="F9" i="10" s="1"/>
  <c r="F15" i="10"/>
  <c r="F217" i="10"/>
  <c r="F213" i="10"/>
  <c r="F216" i="10"/>
  <c r="F215" i="10"/>
  <c r="F52" i="10"/>
  <c r="G242" i="10"/>
  <c r="F242" i="10" s="1"/>
  <c r="G188" i="10"/>
  <c r="F188" i="10" s="1"/>
  <c r="G218" i="10"/>
  <c r="F55" i="10"/>
  <c r="F53" i="10"/>
  <c r="F51" i="10"/>
  <c r="F212" i="10" l="1"/>
  <c r="F218" i="10"/>
  <c r="F266" i="10"/>
  <c r="G279" i="10"/>
  <c r="F279" i="10" s="1"/>
  <c r="G283" i="10"/>
  <c r="F283" i="10" s="1"/>
  <c r="G280" i="10"/>
  <c r="F280" i="10" s="1"/>
  <c r="G68" i="10" l="1"/>
  <c r="F68" i="10" s="1"/>
  <c r="G62" i="10" l="1"/>
  <c r="F62" i="10" s="1"/>
  <c r="G74" i="10"/>
  <c r="F74" i="10" s="1"/>
  <c r="G56" i="10" l="1"/>
  <c r="F56" i="10" s="1"/>
  <c r="G60" i="10"/>
  <c r="F60" i="10" s="1"/>
  <c r="G120" i="10" l="1"/>
  <c r="G96" i="10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s="1"/>
  <c r="F162" i="10" s="1"/>
  <c r="G170" i="10" l="1"/>
  <c r="F174" i="10"/>
  <c r="G92" i="10"/>
  <c r="F92" i="10" s="1"/>
  <c r="F96" i="10"/>
  <c r="G102" i="10"/>
  <c r="F102" i="10" s="1"/>
  <c r="F120" i="10"/>
  <c r="G20" i="10"/>
  <c r="F20" i="10" s="1"/>
  <c r="G18" i="10"/>
  <c r="F54" i="10"/>
  <c r="G110" i="10"/>
  <c r="G17" i="10"/>
  <c r="F17" i="10" s="1"/>
  <c r="G26" i="10"/>
  <c r="F26" i="10" s="1"/>
  <c r="G116" i="10"/>
  <c r="F116" i="10" s="1"/>
  <c r="G32" i="10"/>
  <c r="F32" i="10" s="1"/>
  <c r="G206" i="10"/>
  <c r="F206" i="10" s="1"/>
  <c r="F170" i="10" l="1"/>
  <c r="G158" i="10"/>
  <c r="F158" i="10" s="1"/>
  <c r="G98" i="10"/>
  <c r="F98" i="10" s="1"/>
  <c r="F110" i="10"/>
  <c r="G12" i="10"/>
  <c r="F12" i="10" s="1"/>
  <c r="F18" i="10"/>
  <c r="G282" i="10"/>
  <c r="F282" i="10" s="1"/>
  <c r="G11" i="10"/>
  <c r="F11" i="10" s="1"/>
  <c r="G14" i="10"/>
  <c r="G8" i="10" l="1"/>
  <c r="F8" i="10" s="1"/>
  <c r="F14" i="10"/>
  <c r="F50" i="10"/>
  <c r="G281" i="10"/>
  <c r="F281" i="10" s="1"/>
  <c r="F278" i="10" l="1"/>
</calcChain>
</file>

<file path=xl/sharedStrings.xml><?xml version="1.0" encoding="utf-8"?>
<sst xmlns="http://schemas.openxmlformats.org/spreadsheetml/2006/main" count="448" uniqueCount="128">
  <si>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</si>
  <si>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</si>
  <si>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</si>
  <si>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</si>
  <si>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</si>
  <si>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</si>
  <si>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</si>
  <si>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</si>
  <si>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</si>
  <si>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</si>
  <si>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</si>
  <si>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</si>
  <si>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</si>
  <si>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</si>
  <si>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</si>
  <si>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</si>
  <si>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</si>
  <si>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</si>
  <si>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</si>
  <si>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</si>
  <si>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</si>
  <si>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</si>
  <si>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</si>
  <si>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</si>
  <si>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</si>
  <si>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</si>
  <si>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</si>
  <si>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</si>
  <si>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</si>
  <si>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</si>
  <si>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</si>
  <si>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</si>
  <si>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</si>
  <si>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</si>
  <si>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</si>
  <si>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</si>
  <si>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</si>
  <si>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</si>
  <si>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</si>
  <si>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</si>
  <si>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</si>
  <si>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МУП «ЭКОГРАД»; МБУ «Порядок»; МУП «МО Комбинат благоустройства»; МУП «Трамвайное управление им. Пятецкого»</t>
  </si>
  <si>
    <t>Энергетическое обследование жилых домов</t>
  </si>
  <si>
    <t>МУП УК «Уют»; МУП  «МИР»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</si>
  <si>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</si>
  <si>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</si>
  <si>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</si>
  <si>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</si>
  <si>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</si>
  <si>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</si>
  <si>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</si>
  <si>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</si>
  <si>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</si>
  <si>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</si>
  <si>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</si>
  <si>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</si>
  <si>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</si>
  <si>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</si>
  <si>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</si>
  <si>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</si>
  <si>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</si>
  <si>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</si>
  <si>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</si>
  <si>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</si>
  <si>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</si>
  <si>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</si>
  <si>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</si>
  <si>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</si>
  <si>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</si>
  <si>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</si>
  <si>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</si>
  <si>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ДГХА г. Евпатории РК,МУП УК «Уют», МУП  «МИР»,МУП «Трамвайное управление.</t>
  </si>
  <si>
    <t>ДГХА г. Евпатории РК,МУП «ЭКОГРАД»; МБУ «Порядок»; МУП «МО Комбинат благоустройства»; МУП «Трамвайное управление им. Пятецкого».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</si>
  <si>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</si>
  <si>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</si>
  <si>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</si>
  <si>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</si>
  <si>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</si>
  <si>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</si>
  <si>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</si>
  <si>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</si>
  <si>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</si>
  <si>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</si>
  <si>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</si>
  <si>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</si>
  <si>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</si>
  <si>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</si>
  <si>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</si>
  <si>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</si>
  <si>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</si>
  <si>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</si>
  <si>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</si>
  <si>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</si>
  <si>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</si>
  <si>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</si>
  <si>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ДГХА г. Евпатории РК МУП УК «Уют»; ООО «УК «Престиж»; ООО «Единое домоуправление»; ООО «УК «Черноморец-Юг»;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</si>
  <si>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</si>
  <si>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</si>
  <si>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</si>
  <si>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</si>
  <si>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</si>
  <si>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</si>
  <si>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</si>
  <si>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</si>
  <si>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</si>
  <si>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</si>
  <si>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</si>
  <si>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</si>
  <si>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</si>
  <si>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Приложение
к постановлению администрации города Евпатории Республики Крым      от__________________№_____________</t>
  </si>
  <si>
    <t>2.5</t>
  </si>
  <si>
    <t>Аудиторская проверка результатов проведённой МУПом инвентаризации и промежуточного баланса</t>
  </si>
  <si>
    <t>2022-2027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</si>
  <si>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</si>
  <si>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</si>
  <si>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</si>
  <si>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</si>
  <si>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</si>
  <si>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</si>
  <si>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</si>
  <si>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</si>
  <si>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</si>
  <si>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</si>
  <si>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8.3</t>
  </si>
  <si>
    <t>Работы по актуализации схемы теплоснабжения города</t>
  </si>
  <si>
    <t>ДГХА г. Евпатории РК, МБУ "Порядок", ДИЗО г. Евпатории РК</t>
  </si>
  <si>
    <t>2024, 2025</t>
  </si>
  <si>
    <t>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</si>
</sst>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164" fontId="1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right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3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0" fontId="4" fillId="2" borderId="0" xfId="0" applyFont="1" applyFill="1" applyAlignment="1">
      <alignment horizontal="left" vertical="top" wrapText="1"/>
    </xf>
    <xf numFmtId="0" fontId="2" fillId="2" borderId="42" xfId="0" applyFont="1" applyFill="1" applyBorder="1" applyAlignment="1">
      <alignment horizontal="center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164" fontId="2" fillId="2" borderId="15" xfId="0" applyNumberFormat="1" applyFont="1" applyFill="1" applyBorder="1" applyAlignment="1">
      <alignment horizontal="right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2" borderId="5" xfId="0" applyNumberFormat="1" applyFont="1" applyFill="1" applyBorder="1" applyAlignment="1">
      <alignment horizontal="right" vertical="center" wrapText="1"/>
    </xf>
    <xf numFmtId="164" fontId="6" fillId="2" borderId="18" xfId="0" applyNumberFormat="1" applyFont="1" applyFill="1" applyBorder="1" applyAlignment="1">
      <alignment horizontal="right" vertical="center" wrapText="1"/>
    </xf>
    <xf numFmtId="164" fontId="2" fillId="2" borderId="18" xfId="0" applyNumberFormat="1" applyFont="1" applyFill="1" applyBorder="1" applyAlignment="1">
      <alignment horizontal="right" vertical="center" wrapText="1"/>
    </xf>
    <xf numFmtId="164" fontId="2" fillId="2" borderId="42" xfId="0" applyNumberFormat="1" applyFont="1" applyFill="1" applyBorder="1" applyAlignment="1">
      <alignment horizontal="right" vertical="center" wrapText="1"/>
    </xf>
    <xf numFmtId="164" fontId="6" fillId="2" borderId="13" xfId="0" applyNumberFormat="1" applyFont="1" applyFill="1" applyBorder="1" applyAlignment="1">
      <alignment horizontal="right" vertical="center" wrapText="1"/>
    </xf>
    <xf numFmtId="164" fontId="5" fillId="2" borderId="42" xfId="0" applyNumberFormat="1" applyFont="1" applyFill="1" applyBorder="1" applyAlignment="1">
      <alignment horizontal="right" vertical="center" wrapText="1"/>
    </xf>
    <xf numFmtId="164" fontId="6" fillId="2" borderId="42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2" fillId="0" borderId="29" xfId="0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right" vertical="center" wrapText="1"/>
    </xf>
    <xf numFmtId="0" fontId="7" fillId="0" borderId="0" xfId="0" applyFont="1"/>
    <xf numFmtId="0" fontId="2" fillId="0" borderId="12" xfId="0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164" fontId="2" fillId="2" borderId="13" xfId="0" applyNumberFormat="1" applyFont="1" applyFill="1" applyBorder="1" applyAlignment="1">
      <alignment horizontal="right" vertical="center" wrapText="1"/>
    </xf>
    <xf numFmtId="164" fontId="2" fillId="0" borderId="34" xfId="0" applyNumberFormat="1" applyFont="1" applyBorder="1" applyAlignment="1">
      <alignment horizontal="right" vertical="center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top" wrapText="1"/>
    </xf>
    <xf numFmtId="49" fontId="6" fillId="0" borderId="48" xfId="0" applyNumberFormat="1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top" wrapText="1"/>
    </xf>
    <xf numFmtId="49" fontId="2" fillId="0" borderId="31" xfId="0" applyNumberFormat="1" applyFont="1" applyBorder="1" applyAlignment="1">
      <alignment horizontal="center" vertical="top" wrapText="1"/>
    </xf>
    <xf numFmtId="49" fontId="2" fillId="0" borderId="33" xfId="0" applyNumberFormat="1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4"/>
  <sheetViews>
    <sheetView tabSelected="1" view="pageBreakPreview" zoomScale="85" zoomScaleNormal="85" zoomScaleSheetLayoutView="85" workbookViewId="0">
      <pane xSplit="5" ySplit="7" topLeftCell="F272" activePane="bottomRight" state="frozen"/>
      <selection pane="topRight" activeCell="F1" sqref="F1"/>
      <selection pane="bottomLeft" activeCell="A8" sqref="A8"/>
      <selection pane="bottomRight" activeCell="J78" sqref="J78"/>
    </sheetView>
  </sheetViews>
  <sheetFormatPr defaultColWidth="9.109375" defaultRowHeight="14.4" x14ac:dyDescent="0.3"/>
  <cols>
    <col min="1" max="1" width="6.33203125" style="5" customWidth="1"/>
    <col min="2" max="2" width="51.6640625" style="4" customWidth="1"/>
    <col min="3" max="3" width="8.5546875" style="6" customWidth="1"/>
    <col min="4" max="4" width="19.33203125" style="4" customWidth="1"/>
    <col min="5" max="5" width="25.109375" style="4" customWidth="1"/>
    <col min="6" max="7" width="20.88671875" style="4" bestFit="1" customWidth="1"/>
    <col min="8" max="8" width="19.5546875" style="4" bestFit="1" customWidth="1"/>
    <col min="9" max="9" width="18.6640625" style="5" bestFit="1" customWidth="1"/>
    <col min="10" max="10" width="19.5546875" style="93" bestFit="1" customWidth="1"/>
    <col min="11" max="11" width="19.5546875" style="5" customWidth="1"/>
    <col min="12" max="12" width="19.5546875" style="1" bestFit="1" customWidth="1"/>
    <col min="13" max="13" width="19.5546875" style="1" hidden="1" customWidth="1"/>
    <col min="14" max="14" width="14.33203125" style="1" bestFit="1" customWidth="1"/>
    <col min="15" max="16384" width="9.109375" style="1"/>
  </cols>
  <sheetData>
    <row r="1" spans="1:13" x14ac:dyDescent="0.3">
      <c r="G1" s="192" t="s">
        <v>109</v>
      </c>
      <c r="H1" s="192"/>
      <c r="I1" s="192"/>
      <c r="J1" s="192"/>
      <c r="K1" s="192"/>
      <c r="L1" s="192"/>
    </row>
    <row r="2" spans="1:13" ht="68.25" customHeight="1" x14ac:dyDescent="0.3">
      <c r="G2" s="192" t="s">
        <v>106</v>
      </c>
      <c r="H2" s="192"/>
      <c r="I2" s="192"/>
      <c r="J2" s="192"/>
      <c r="K2" s="192"/>
      <c r="L2" s="192"/>
    </row>
    <row r="3" spans="1:13" ht="7.5" customHeight="1" x14ac:dyDescent="0.3">
      <c r="G3" s="7"/>
      <c r="H3" s="7"/>
      <c r="I3" s="7"/>
      <c r="J3" s="76"/>
      <c r="K3" s="7"/>
      <c r="L3" s="7"/>
      <c r="M3" s="7"/>
    </row>
    <row r="4" spans="1:13" ht="35.25" customHeight="1" thickBot="1" x14ac:dyDescent="0.35">
      <c r="A4" s="197" t="s">
        <v>55</v>
      </c>
      <c r="B4" s="198"/>
      <c r="C4" s="198"/>
      <c r="D4" s="198"/>
      <c r="E4" s="198"/>
      <c r="F4" s="198"/>
      <c r="G4" s="198"/>
      <c r="H4" s="198"/>
      <c r="I4" s="198"/>
      <c r="J4" s="198"/>
      <c r="K4" s="8"/>
    </row>
    <row r="5" spans="1:13" ht="39.75" customHeight="1" thickTop="1" x14ac:dyDescent="0.3">
      <c r="A5" s="199" t="s">
        <v>6</v>
      </c>
      <c r="B5" s="150" t="s">
        <v>15</v>
      </c>
      <c r="C5" s="150" t="s">
        <v>0</v>
      </c>
      <c r="D5" s="169" t="s">
        <v>14</v>
      </c>
      <c r="E5" s="201" t="s">
        <v>7</v>
      </c>
      <c r="F5" s="169" t="s">
        <v>8</v>
      </c>
      <c r="G5" s="203" t="s">
        <v>107</v>
      </c>
      <c r="H5" s="204"/>
      <c r="I5" s="204"/>
      <c r="J5" s="204"/>
      <c r="K5" s="204"/>
      <c r="L5" s="204"/>
      <c r="M5" s="204"/>
    </row>
    <row r="6" spans="1:13" ht="26.25" customHeight="1" thickBot="1" x14ac:dyDescent="0.35">
      <c r="A6" s="200"/>
      <c r="B6" s="175"/>
      <c r="C6" s="175"/>
      <c r="D6" s="178"/>
      <c r="E6" s="202"/>
      <c r="F6" s="178"/>
      <c r="G6" s="9">
        <v>2022</v>
      </c>
      <c r="H6" s="9">
        <v>2023</v>
      </c>
      <c r="I6" s="9">
        <v>2024</v>
      </c>
      <c r="J6" s="77">
        <v>2025</v>
      </c>
      <c r="K6" s="11">
        <v>2026</v>
      </c>
      <c r="L6" s="11">
        <v>2027</v>
      </c>
    </row>
    <row r="7" spans="1:13" ht="15.6" thickTop="1" thickBot="1" x14ac:dyDescent="0.35">
      <c r="A7" s="12">
        <v>1</v>
      </c>
      <c r="B7" s="13">
        <v>2</v>
      </c>
      <c r="C7" s="13">
        <v>3</v>
      </c>
      <c r="D7" s="14">
        <v>4</v>
      </c>
      <c r="E7" s="15">
        <v>5</v>
      </c>
      <c r="F7" s="14">
        <v>6</v>
      </c>
      <c r="G7" s="13">
        <v>7</v>
      </c>
      <c r="H7" s="13">
        <v>8</v>
      </c>
      <c r="I7" s="13">
        <v>9</v>
      </c>
      <c r="J7" s="77">
        <v>10</v>
      </c>
      <c r="K7" s="11">
        <v>11</v>
      </c>
      <c r="L7" s="11">
        <v>12</v>
      </c>
    </row>
    <row r="8" spans="1:13" ht="15" thickTop="1" x14ac:dyDescent="0.3">
      <c r="A8" s="109" t="s">
        <v>64</v>
      </c>
      <c r="B8" s="112" t="s">
        <v>63</v>
      </c>
      <c r="C8" s="115" t="s">
        <v>112</v>
      </c>
      <c r="D8" s="118" t="s">
        <v>85</v>
      </c>
      <c r="E8" s="16" t="s">
        <v>1</v>
      </c>
      <c r="F8" s="17">
        <f t="shared" ref="F8:F39" si="0">SUM(G8:L8)</f>
        <v>1192585.9909000001</v>
      </c>
      <c r="G8" s="18">
        <f t="shared" ref="G8:L13" si="1">SUM(G14,G32,G38,G44)</f>
        <v>191524.87499000001</v>
      </c>
      <c r="H8" s="18">
        <f>SUM(H14,H32,H38,H44)</f>
        <v>105197.61430999999</v>
      </c>
      <c r="I8" s="18">
        <f t="shared" si="1"/>
        <v>340659.74672</v>
      </c>
      <c r="J8" s="78">
        <f t="shared" si="1"/>
        <v>234849.4564</v>
      </c>
      <c r="K8" s="19">
        <f t="shared" si="1"/>
        <v>141415.36644000001</v>
      </c>
      <c r="L8" s="19">
        <f t="shared" si="1"/>
        <v>178938.93204000001</v>
      </c>
    </row>
    <row r="9" spans="1:13" x14ac:dyDescent="0.3">
      <c r="A9" s="110"/>
      <c r="B9" s="113"/>
      <c r="C9" s="116"/>
      <c r="D9" s="119"/>
      <c r="E9" s="20" t="s">
        <v>2</v>
      </c>
      <c r="F9" s="21">
        <f t="shared" si="0"/>
        <v>1865.5413100000001</v>
      </c>
      <c r="G9" s="22">
        <f t="shared" ref="G9:G13" si="2">SUM(G15,G33,G39,G45)</f>
        <v>1865.5413100000001</v>
      </c>
      <c r="H9" s="22">
        <f>'[1]2021-2023'!I9</f>
        <v>0</v>
      </c>
      <c r="I9" s="22">
        <f t="shared" si="1"/>
        <v>0</v>
      </c>
      <c r="J9" s="79">
        <f t="shared" si="1"/>
        <v>0</v>
      </c>
      <c r="K9" s="23">
        <f t="shared" si="1"/>
        <v>0</v>
      </c>
      <c r="L9" s="23">
        <f t="shared" si="1"/>
        <v>0</v>
      </c>
    </row>
    <row r="10" spans="1:13" x14ac:dyDescent="0.3">
      <c r="A10" s="110"/>
      <c r="B10" s="113"/>
      <c r="C10" s="116"/>
      <c r="D10" s="119"/>
      <c r="E10" s="24" t="s">
        <v>74</v>
      </c>
      <c r="F10" s="21">
        <f t="shared" si="0"/>
        <v>55377.277289999998</v>
      </c>
      <c r="G10" s="22">
        <f t="shared" si="2"/>
        <v>55377.277289999998</v>
      </c>
      <c r="H10" s="22">
        <f>'[1]2021-2023'!I10</f>
        <v>0</v>
      </c>
      <c r="I10" s="22">
        <f t="shared" si="1"/>
        <v>0</v>
      </c>
      <c r="J10" s="79">
        <f t="shared" si="1"/>
        <v>0</v>
      </c>
      <c r="K10" s="23">
        <f t="shared" si="1"/>
        <v>0</v>
      </c>
      <c r="L10" s="23">
        <f t="shared" si="1"/>
        <v>0</v>
      </c>
    </row>
    <row r="11" spans="1:13" ht="27.6" x14ac:dyDescent="0.3">
      <c r="A11" s="110"/>
      <c r="B11" s="113"/>
      <c r="C11" s="116"/>
      <c r="D11" s="119"/>
      <c r="E11" s="20" t="s">
        <v>3</v>
      </c>
      <c r="F11" s="21">
        <f t="shared" si="0"/>
        <v>185989.18753</v>
      </c>
      <c r="G11" s="22">
        <f t="shared" si="2"/>
        <v>8875.1245799999997</v>
      </c>
      <c r="H11" s="22">
        <f>'[1]2021-2023'!I11</f>
        <v>22266.693169999999</v>
      </c>
      <c r="I11" s="22">
        <f t="shared" si="1"/>
        <v>101275.16594000001</v>
      </c>
      <c r="J11" s="79">
        <f t="shared" si="1"/>
        <v>53572.203840000002</v>
      </c>
      <c r="K11" s="23">
        <f t="shared" si="1"/>
        <v>0</v>
      </c>
      <c r="L11" s="23">
        <f t="shared" si="1"/>
        <v>0</v>
      </c>
    </row>
    <row r="12" spans="1:13" x14ac:dyDescent="0.3">
      <c r="A12" s="110"/>
      <c r="B12" s="113"/>
      <c r="C12" s="116"/>
      <c r="D12" s="119"/>
      <c r="E12" s="20" t="s">
        <v>4</v>
      </c>
      <c r="F12" s="21">
        <f t="shared" si="0"/>
        <v>949353.98476999998</v>
      </c>
      <c r="G12" s="22">
        <f t="shared" si="2"/>
        <v>125406.93180999999</v>
      </c>
      <c r="H12" s="22">
        <f>'[1]2021-2023'!I12</f>
        <v>82930.921139999991</v>
      </c>
      <c r="I12" s="22">
        <f t="shared" si="1"/>
        <v>239384.58078000002</v>
      </c>
      <c r="J12" s="79">
        <f t="shared" si="1"/>
        <v>181277.25255999999</v>
      </c>
      <c r="K12" s="23">
        <f t="shared" si="1"/>
        <v>141415.36644000001</v>
      </c>
      <c r="L12" s="23">
        <f t="shared" si="1"/>
        <v>178938.93204000001</v>
      </c>
    </row>
    <row r="13" spans="1:13" ht="28.2" thickBot="1" x14ac:dyDescent="0.35">
      <c r="A13" s="124"/>
      <c r="B13" s="123"/>
      <c r="C13" s="177"/>
      <c r="D13" s="121"/>
      <c r="E13" s="25" t="s">
        <v>5</v>
      </c>
      <c r="F13" s="26">
        <f t="shared" si="0"/>
        <v>0</v>
      </c>
      <c r="G13" s="27">
        <f t="shared" si="2"/>
        <v>0</v>
      </c>
      <c r="H13" s="27">
        <f>'[1]2021-2023'!I13</f>
        <v>0</v>
      </c>
      <c r="I13" s="27">
        <f t="shared" si="1"/>
        <v>0</v>
      </c>
      <c r="J13" s="80">
        <f t="shared" si="1"/>
        <v>0</v>
      </c>
      <c r="K13" s="28">
        <f t="shared" si="1"/>
        <v>0</v>
      </c>
      <c r="L13" s="28">
        <f t="shared" si="1"/>
        <v>0</v>
      </c>
    </row>
    <row r="14" spans="1:13" x14ac:dyDescent="0.3">
      <c r="A14" s="103" t="s">
        <v>51</v>
      </c>
      <c r="B14" s="106" t="s">
        <v>56</v>
      </c>
      <c r="C14" s="155" t="s">
        <v>112</v>
      </c>
      <c r="D14" s="146" t="s">
        <v>36</v>
      </c>
      <c r="E14" s="29" t="s">
        <v>1</v>
      </c>
      <c r="F14" s="30">
        <f t="shared" si="0"/>
        <v>954888.95626999997</v>
      </c>
      <c r="G14" s="31">
        <f t="shared" ref="G14:H14" si="3">SUM(G20,G26)</f>
        <v>132348.17436</v>
      </c>
      <c r="H14" s="31">
        <f t="shared" si="3"/>
        <v>78706.939309999987</v>
      </c>
      <c r="I14" s="31">
        <f t="shared" ref="I14:L19" si="4">SUM(I20,I26)</f>
        <v>302630.08772000001</v>
      </c>
      <c r="J14" s="81">
        <f t="shared" si="4"/>
        <v>196849.4564</v>
      </c>
      <c r="K14" s="32">
        <f t="shared" si="4"/>
        <v>103415.36644</v>
      </c>
      <c r="L14" s="32">
        <f t="shared" si="4"/>
        <v>140938.93204000001</v>
      </c>
    </row>
    <row r="15" spans="1:13" x14ac:dyDescent="0.3">
      <c r="A15" s="104"/>
      <c r="B15" s="107"/>
      <c r="C15" s="151"/>
      <c r="D15" s="147"/>
      <c r="E15" s="33" t="s">
        <v>2</v>
      </c>
      <c r="F15" s="34">
        <f t="shared" si="0"/>
        <v>0</v>
      </c>
      <c r="G15" s="35">
        <f t="shared" ref="G15:G19" si="5">SUM(G21,G27)</f>
        <v>0</v>
      </c>
      <c r="H15" s="35">
        <f>'[1]2021-2023'!I15</f>
        <v>0</v>
      </c>
      <c r="I15" s="35">
        <f t="shared" si="4"/>
        <v>0</v>
      </c>
      <c r="J15" s="82">
        <f t="shared" si="4"/>
        <v>0</v>
      </c>
      <c r="K15" s="36">
        <f t="shared" si="4"/>
        <v>0</v>
      </c>
      <c r="L15" s="36">
        <f t="shared" si="4"/>
        <v>0</v>
      </c>
    </row>
    <row r="16" spans="1:13" x14ac:dyDescent="0.3">
      <c r="A16" s="104"/>
      <c r="B16" s="107"/>
      <c r="C16" s="151"/>
      <c r="D16" s="147"/>
      <c r="E16" s="37" t="s">
        <v>74</v>
      </c>
      <c r="F16" s="34">
        <f t="shared" si="0"/>
        <v>0</v>
      </c>
      <c r="G16" s="35">
        <f t="shared" si="5"/>
        <v>0</v>
      </c>
      <c r="H16" s="35">
        <f>'[1]2021-2023'!I16</f>
        <v>0</v>
      </c>
      <c r="I16" s="35">
        <f t="shared" si="4"/>
        <v>0</v>
      </c>
      <c r="J16" s="82">
        <f t="shared" si="4"/>
        <v>0</v>
      </c>
      <c r="K16" s="36">
        <f t="shared" si="4"/>
        <v>0</v>
      </c>
      <c r="L16" s="36">
        <f t="shared" si="4"/>
        <v>0</v>
      </c>
    </row>
    <row r="17" spans="1:13" ht="27.6" x14ac:dyDescent="0.3">
      <c r="A17" s="104"/>
      <c r="B17" s="107"/>
      <c r="C17" s="151"/>
      <c r="D17" s="147"/>
      <c r="E17" s="33" t="s">
        <v>3</v>
      </c>
      <c r="F17" s="34">
        <f t="shared" si="0"/>
        <v>185989.18753</v>
      </c>
      <c r="G17" s="35">
        <f t="shared" si="5"/>
        <v>8875.1245799999997</v>
      </c>
      <c r="H17" s="35">
        <f>'[1]2021-2023'!I17</f>
        <v>22266.693169999999</v>
      </c>
      <c r="I17" s="35">
        <f t="shared" si="4"/>
        <v>101275.16594000001</v>
      </c>
      <c r="J17" s="82">
        <f t="shared" si="4"/>
        <v>53572.203840000002</v>
      </c>
      <c r="K17" s="36">
        <f t="shared" si="4"/>
        <v>0</v>
      </c>
      <c r="L17" s="36">
        <f t="shared" si="4"/>
        <v>0</v>
      </c>
    </row>
    <row r="18" spans="1:13" x14ac:dyDescent="0.3">
      <c r="A18" s="104"/>
      <c r="B18" s="107"/>
      <c r="C18" s="151"/>
      <c r="D18" s="147"/>
      <c r="E18" s="33" t="s">
        <v>4</v>
      </c>
      <c r="F18" s="34">
        <f t="shared" si="0"/>
        <v>768899.76874000009</v>
      </c>
      <c r="G18" s="35">
        <f t="shared" si="5"/>
        <v>123473.04978</v>
      </c>
      <c r="H18" s="35">
        <f>'[1]2021-2023'!I18</f>
        <v>56440.246139999996</v>
      </c>
      <c r="I18" s="35">
        <f t="shared" si="4"/>
        <v>201354.92178</v>
      </c>
      <c r="J18" s="82">
        <f t="shared" si="4"/>
        <v>143277.25255999999</v>
      </c>
      <c r="K18" s="36">
        <f t="shared" si="4"/>
        <v>103415.36644</v>
      </c>
      <c r="L18" s="36">
        <f t="shared" si="4"/>
        <v>140938.93204000001</v>
      </c>
    </row>
    <row r="19" spans="1:13" ht="27.6" x14ac:dyDescent="0.3">
      <c r="A19" s="122"/>
      <c r="B19" s="149"/>
      <c r="C19" s="156"/>
      <c r="D19" s="148"/>
      <c r="E19" s="38" t="s">
        <v>5</v>
      </c>
      <c r="F19" s="39">
        <f t="shared" si="0"/>
        <v>0</v>
      </c>
      <c r="G19" s="40">
        <f t="shared" si="5"/>
        <v>0</v>
      </c>
      <c r="H19" s="40">
        <f>'[1]2021-2023'!I19</f>
        <v>0</v>
      </c>
      <c r="I19" s="40">
        <f t="shared" si="4"/>
        <v>0</v>
      </c>
      <c r="J19" s="83">
        <f t="shared" si="4"/>
        <v>0</v>
      </c>
      <c r="K19" s="41">
        <f t="shared" si="4"/>
        <v>0</v>
      </c>
      <c r="L19" s="41">
        <f t="shared" si="4"/>
        <v>0</v>
      </c>
    </row>
    <row r="20" spans="1:13" x14ac:dyDescent="0.3">
      <c r="A20" s="136" t="s">
        <v>53</v>
      </c>
      <c r="B20" s="139" t="s">
        <v>19</v>
      </c>
      <c r="C20" s="193" t="s">
        <v>112</v>
      </c>
      <c r="D20" s="128" t="s">
        <v>36</v>
      </c>
      <c r="E20" s="42" t="s">
        <v>1</v>
      </c>
      <c r="F20" s="43">
        <f t="shared" si="0"/>
        <v>747232.56403999997</v>
      </c>
      <c r="G20" s="44">
        <f t="shared" ref="G20:K20" si="6">SUM(G21:G25)</f>
        <v>102654.4501</v>
      </c>
      <c r="H20" s="44">
        <f t="shared" si="6"/>
        <v>39323.353969999996</v>
      </c>
      <c r="I20" s="44">
        <f t="shared" si="6"/>
        <v>265878.18893</v>
      </c>
      <c r="J20" s="84">
        <f t="shared" si="6"/>
        <v>127129.39255999999</v>
      </c>
      <c r="K20" s="45">
        <f t="shared" si="6"/>
        <v>87361.80644</v>
      </c>
      <c r="L20" s="45">
        <f t="shared" ref="L20" si="7">SUM(L21:L25)</f>
        <v>124885.37204</v>
      </c>
    </row>
    <row r="21" spans="1:13" x14ac:dyDescent="0.3">
      <c r="A21" s="137"/>
      <c r="B21" s="140"/>
      <c r="C21" s="161"/>
      <c r="D21" s="129"/>
      <c r="E21" s="46" t="s">
        <v>2</v>
      </c>
      <c r="F21" s="47">
        <f t="shared" si="0"/>
        <v>0</v>
      </c>
      <c r="G21" s="48">
        <v>0</v>
      </c>
      <c r="H21" s="48">
        <f>'[1]2021-2023'!I21</f>
        <v>0</v>
      </c>
      <c r="I21" s="48">
        <v>0</v>
      </c>
      <c r="J21" s="85">
        <v>0</v>
      </c>
      <c r="K21" s="49">
        <v>0</v>
      </c>
      <c r="L21" s="49">
        <v>0</v>
      </c>
    </row>
    <row r="22" spans="1:13" x14ac:dyDescent="0.3">
      <c r="A22" s="137"/>
      <c r="B22" s="140"/>
      <c r="C22" s="161"/>
      <c r="D22" s="129"/>
      <c r="E22" s="50" t="s">
        <v>73</v>
      </c>
      <c r="F22" s="47">
        <f t="shared" si="0"/>
        <v>0</v>
      </c>
      <c r="G22" s="48">
        <v>0</v>
      </c>
      <c r="H22" s="48">
        <f>'[1]2021-2023'!I22</f>
        <v>0</v>
      </c>
      <c r="I22" s="48">
        <v>0</v>
      </c>
      <c r="J22" s="85">
        <v>0</v>
      </c>
      <c r="K22" s="49">
        <v>0</v>
      </c>
      <c r="L22" s="49">
        <v>0</v>
      </c>
    </row>
    <row r="23" spans="1:13" ht="27.6" x14ac:dyDescent="0.3">
      <c r="A23" s="137"/>
      <c r="B23" s="140"/>
      <c r="C23" s="161"/>
      <c r="D23" s="129"/>
      <c r="E23" s="46" t="s">
        <v>3</v>
      </c>
      <c r="F23" s="47">
        <f t="shared" si="0"/>
        <v>80000</v>
      </c>
      <c r="G23" s="48">
        <v>0</v>
      </c>
      <c r="H23" s="48">
        <f>'[1]2021-2023'!I23</f>
        <v>0</v>
      </c>
      <c r="I23" s="48">
        <v>80000</v>
      </c>
      <c r="J23" s="85">
        <v>0</v>
      </c>
      <c r="K23" s="49">
        <v>0</v>
      </c>
      <c r="L23" s="49">
        <v>0</v>
      </c>
    </row>
    <row r="24" spans="1:13" x14ac:dyDescent="0.3">
      <c r="A24" s="137"/>
      <c r="B24" s="140"/>
      <c r="C24" s="161"/>
      <c r="D24" s="129"/>
      <c r="E24" s="46" t="s">
        <v>4</v>
      </c>
      <c r="F24" s="47">
        <f t="shared" si="0"/>
        <v>667232.56404000008</v>
      </c>
      <c r="G24" s="48">
        <f>101475.38764+1179.06246</f>
        <v>102654.4501</v>
      </c>
      <c r="H24" s="48">
        <f>'[1]2021-2023'!I24</f>
        <v>39323.353969999996</v>
      </c>
      <c r="I24" s="48">
        <f>188349.8215-175.21805-2964.9014+546-83.66304-0.4+46.20657+160.34335</f>
        <v>185878.18893</v>
      </c>
      <c r="J24" s="85">
        <f>127129.39256</f>
        <v>127129.39255999999</v>
      </c>
      <c r="K24" s="49">
        <f>87361.80644</f>
        <v>87361.80644</v>
      </c>
      <c r="L24" s="49">
        <f>124885.37204</f>
        <v>124885.37204</v>
      </c>
      <c r="M24" s="3"/>
    </row>
    <row r="25" spans="1:13" ht="27.6" x14ac:dyDescent="0.3">
      <c r="A25" s="138"/>
      <c r="B25" s="141"/>
      <c r="C25" s="185"/>
      <c r="D25" s="145"/>
      <c r="E25" s="51" t="s">
        <v>5</v>
      </c>
      <c r="F25" s="52">
        <f t="shared" si="0"/>
        <v>0</v>
      </c>
      <c r="G25" s="53">
        <v>0</v>
      </c>
      <c r="H25" s="53">
        <f>'[1]2021-2023'!I25</f>
        <v>0</v>
      </c>
      <c r="I25" s="53">
        <v>0</v>
      </c>
      <c r="J25" s="86">
        <v>0</v>
      </c>
      <c r="K25" s="54">
        <v>0</v>
      </c>
      <c r="L25" s="54">
        <v>0</v>
      </c>
    </row>
    <row r="26" spans="1:13" x14ac:dyDescent="0.3">
      <c r="A26" s="136" t="s">
        <v>57</v>
      </c>
      <c r="B26" s="139" t="s">
        <v>78</v>
      </c>
      <c r="C26" s="193" t="s">
        <v>112</v>
      </c>
      <c r="D26" s="128" t="s">
        <v>12</v>
      </c>
      <c r="E26" s="42" t="s">
        <v>1</v>
      </c>
      <c r="F26" s="43">
        <f t="shared" si="0"/>
        <v>207656.39223</v>
      </c>
      <c r="G26" s="44">
        <f t="shared" ref="G26:I26" si="8">SUM(G27:G31)</f>
        <v>29693.724259999999</v>
      </c>
      <c r="H26" s="44">
        <f t="shared" si="8"/>
        <v>39383.585339999998</v>
      </c>
      <c r="I26" s="44">
        <f t="shared" si="8"/>
        <v>36751.898790000007</v>
      </c>
      <c r="J26" s="84">
        <f t="shared" ref="J26:K26" si="9">SUM(J27:J31)</f>
        <v>69720.063840000003</v>
      </c>
      <c r="K26" s="45">
        <f t="shared" si="9"/>
        <v>16053.56</v>
      </c>
      <c r="L26" s="45">
        <f t="shared" ref="L26" si="10">SUM(L27:L31)</f>
        <v>16053.56</v>
      </c>
    </row>
    <row r="27" spans="1:13" x14ac:dyDescent="0.3">
      <c r="A27" s="137"/>
      <c r="B27" s="140"/>
      <c r="C27" s="161"/>
      <c r="D27" s="129"/>
      <c r="E27" s="46" t="s">
        <v>2</v>
      </c>
      <c r="F27" s="47">
        <f t="shared" si="0"/>
        <v>0</v>
      </c>
      <c r="G27" s="48">
        <v>0</v>
      </c>
      <c r="H27" s="48">
        <f>'[1]2021-2023'!I27</f>
        <v>0</v>
      </c>
      <c r="I27" s="48">
        <v>0</v>
      </c>
      <c r="J27" s="85">
        <v>0</v>
      </c>
      <c r="K27" s="49">
        <v>0</v>
      </c>
      <c r="L27" s="49">
        <v>0</v>
      </c>
    </row>
    <row r="28" spans="1:13" x14ac:dyDescent="0.3">
      <c r="A28" s="137"/>
      <c r="B28" s="140"/>
      <c r="C28" s="161"/>
      <c r="D28" s="129"/>
      <c r="E28" s="50" t="s">
        <v>73</v>
      </c>
      <c r="F28" s="47">
        <f t="shared" si="0"/>
        <v>0</v>
      </c>
      <c r="G28" s="48">
        <v>0</v>
      </c>
      <c r="H28" s="48">
        <f>'[1]2021-2023'!I28</f>
        <v>0</v>
      </c>
      <c r="I28" s="48">
        <v>0</v>
      </c>
      <c r="J28" s="85">
        <v>0</v>
      </c>
      <c r="K28" s="49">
        <v>0</v>
      </c>
      <c r="L28" s="49">
        <v>0</v>
      </c>
    </row>
    <row r="29" spans="1:13" ht="27.6" x14ac:dyDescent="0.3">
      <c r="A29" s="137"/>
      <c r="B29" s="140"/>
      <c r="C29" s="161"/>
      <c r="D29" s="129"/>
      <c r="E29" s="46" t="s">
        <v>3</v>
      </c>
      <c r="F29" s="47">
        <f t="shared" si="0"/>
        <v>105989.18753</v>
      </c>
      <c r="G29" s="48">
        <f>3924.45+4950.67458</f>
        <v>8875.1245799999997</v>
      </c>
      <c r="H29" s="48">
        <f>'[1]2021-2023'!I29</f>
        <v>22266.693169999999</v>
      </c>
      <c r="I29" s="48">
        <f>21992.6235-717.45756</f>
        <v>21275.165940000003</v>
      </c>
      <c r="J29" s="85">
        <v>53572.203840000002</v>
      </c>
      <c r="K29" s="49">
        <v>0</v>
      </c>
      <c r="L29" s="49">
        <v>0</v>
      </c>
      <c r="M29" s="3"/>
    </row>
    <row r="30" spans="1:13" x14ac:dyDescent="0.3">
      <c r="A30" s="137"/>
      <c r="B30" s="140"/>
      <c r="C30" s="161"/>
      <c r="D30" s="129"/>
      <c r="E30" s="46" t="s">
        <v>4</v>
      </c>
      <c r="F30" s="47">
        <f t="shared" si="0"/>
        <v>101667.2047</v>
      </c>
      <c r="G30" s="48">
        <f>13517.97+7040.06786+260.56182</f>
        <v>20818.599679999999</v>
      </c>
      <c r="H30" s="48">
        <f>'[1]2021-2023'!I30</f>
        <v>17116.892169999999</v>
      </c>
      <c r="I30" s="48">
        <f>14228.87285+1247.86</f>
        <v>15476.73285</v>
      </c>
      <c r="J30" s="85">
        <f>16147.86</f>
        <v>16147.86</v>
      </c>
      <c r="K30" s="49">
        <f>16053.56</f>
        <v>16053.56</v>
      </c>
      <c r="L30" s="49">
        <f>16053.56</f>
        <v>16053.56</v>
      </c>
      <c r="M30" s="3"/>
    </row>
    <row r="31" spans="1:13" ht="28.2" thickBot="1" x14ac:dyDescent="0.35">
      <c r="A31" s="158"/>
      <c r="B31" s="159"/>
      <c r="C31" s="162"/>
      <c r="D31" s="130"/>
      <c r="E31" s="55" t="s">
        <v>5</v>
      </c>
      <c r="F31" s="56">
        <f t="shared" si="0"/>
        <v>0</v>
      </c>
      <c r="G31" s="57">
        <v>0</v>
      </c>
      <c r="H31" s="57">
        <f>'[1]2021-2023'!I31</f>
        <v>0</v>
      </c>
      <c r="I31" s="57">
        <v>0</v>
      </c>
      <c r="J31" s="87">
        <v>0</v>
      </c>
      <c r="K31" s="58">
        <v>0</v>
      </c>
      <c r="L31" s="58">
        <v>0</v>
      </c>
    </row>
    <row r="32" spans="1:13" x14ac:dyDescent="0.3">
      <c r="A32" s="103" t="s">
        <v>52</v>
      </c>
      <c r="B32" s="106" t="s">
        <v>69</v>
      </c>
      <c r="C32" s="155" t="s">
        <v>112</v>
      </c>
      <c r="D32" s="146" t="s">
        <v>12</v>
      </c>
      <c r="E32" s="29" t="s">
        <v>1</v>
      </c>
      <c r="F32" s="30">
        <f t="shared" si="0"/>
        <v>180398.78331999999</v>
      </c>
      <c r="G32" s="31">
        <f t="shared" ref="G32:K32" si="11">SUM(G33:G37)</f>
        <v>1878.4493199999997</v>
      </c>
      <c r="H32" s="31">
        <f t="shared" si="11"/>
        <v>26490.674999999999</v>
      </c>
      <c r="I32" s="31">
        <f t="shared" si="11"/>
        <v>38029.659</v>
      </c>
      <c r="J32" s="81">
        <f t="shared" si="11"/>
        <v>38000</v>
      </c>
      <c r="K32" s="32">
        <f t="shared" si="11"/>
        <v>38000</v>
      </c>
      <c r="L32" s="32">
        <f t="shared" ref="L32" si="12">SUM(L33:L37)</f>
        <v>38000</v>
      </c>
    </row>
    <row r="33" spans="1:13" x14ac:dyDescent="0.3">
      <c r="A33" s="104"/>
      <c r="B33" s="107"/>
      <c r="C33" s="151"/>
      <c r="D33" s="147"/>
      <c r="E33" s="33" t="s">
        <v>2</v>
      </c>
      <c r="F33" s="34">
        <f t="shared" si="0"/>
        <v>0</v>
      </c>
      <c r="G33" s="35">
        <v>0</v>
      </c>
      <c r="H33" s="35">
        <f>'[1]2021-2023'!I33</f>
        <v>0</v>
      </c>
      <c r="I33" s="35">
        <v>0</v>
      </c>
      <c r="J33" s="82">
        <v>0</v>
      </c>
      <c r="K33" s="36">
        <v>0</v>
      </c>
      <c r="L33" s="36">
        <v>0</v>
      </c>
    </row>
    <row r="34" spans="1:13" x14ac:dyDescent="0.3">
      <c r="A34" s="104"/>
      <c r="B34" s="107"/>
      <c r="C34" s="151"/>
      <c r="D34" s="147"/>
      <c r="E34" s="37" t="s">
        <v>73</v>
      </c>
      <c r="F34" s="34">
        <f t="shared" si="0"/>
        <v>0</v>
      </c>
      <c r="G34" s="35">
        <v>0</v>
      </c>
      <c r="H34" s="35">
        <f>'[1]2021-2023'!I34</f>
        <v>0</v>
      </c>
      <c r="I34" s="35">
        <v>0</v>
      </c>
      <c r="J34" s="82">
        <v>0</v>
      </c>
      <c r="K34" s="36">
        <v>0</v>
      </c>
      <c r="L34" s="36">
        <v>0</v>
      </c>
    </row>
    <row r="35" spans="1:13" ht="27.6" x14ac:dyDescent="0.3">
      <c r="A35" s="104"/>
      <c r="B35" s="107"/>
      <c r="C35" s="151"/>
      <c r="D35" s="147"/>
      <c r="E35" s="33" t="s">
        <v>3</v>
      </c>
      <c r="F35" s="34">
        <f t="shared" si="0"/>
        <v>0</v>
      </c>
      <c r="G35" s="35">
        <v>0</v>
      </c>
      <c r="H35" s="35">
        <f>'[1]2021-2023'!I35</f>
        <v>0</v>
      </c>
      <c r="I35" s="35">
        <v>0</v>
      </c>
      <c r="J35" s="82">
        <v>0</v>
      </c>
      <c r="K35" s="36">
        <v>0</v>
      </c>
      <c r="L35" s="36">
        <v>0</v>
      </c>
    </row>
    <row r="36" spans="1:13" x14ac:dyDescent="0.3">
      <c r="A36" s="104"/>
      <c r="B36" s="107"/>
      <c r="C36" s="151"/>
      <c r="D36" s="147"/>
      <c r="E36" s="33" t="s">
        <v>4</v>
      </c>
      <c r="F36" s="34">
        <f t="shared" si="0"/>
        <v>180398.78331999999</v>
      </c>
      <c r="G36" s="35">
        <f>6274.70007-4396.25075</f>
        <v>1878.4493199999997</v>
      </c>
      <c r="H36" s="35">
        <f>'[1]2021-2023'!I36</f>
        <v>26490.674999999999</v>
      </c>
      <c r="I36" s="35">
        <v>38029.659</v>
      </c>
      <c r="J36" s="82">
        <f>38000</f>
        <v>38000</v>
      </c>
      <c r="K36" s="36">
        <f>38000</f>
        <v>38000</v>
      </c>
      <c r="L36" s="36">
        <f>38000</f>
        <v>38000</v>
      </c>
      <c r="M36" s="3"/>
    </row>
    <row r="37" spans="1:13" ht="28.2" thickBot="1" x14ac:dyDescent="0.35">
      <c r="A37" s="176"/>
      <c r="B37" s="179"/>
      <c r="C37" s="184"/>
      <c r="D37" s="190"/>
      <c r="E37" s="59" t="s">
        <v>5</v>
      </c>
      <c r="F37" s="60">
        <f t="shared" si="0"/>
        <v>0</v>
      </c>
      <c r="G37" s="61">
        <v>0</v>
      </c>
      <c r="H37" s="61">
        <f>'[1]2021-2023'!I37</f>
        <v>0</v>
      </c>
      <c r="I37" s="61">
        <v>0</v>
      </c>
      <c r="J37" s="88">
        <v>0</v>
      </c>
      <c r="K37" s="62">
        <v>0</v>
      </c>
      <c r="L37" s="62">
        <v>0</v>
      </c>
    </row>
    <row r="38" spans="1:13" x14ac:dyDescent="0.3">
      <c r="A38" s="103" t="s">
        <v>77</v>
      </c>
      <c r="B38" s="106" t="s">
        <v>102</v>
      </c>
      <c r="C38" s="131">
        <v>2022</v>
      </c>
      <c r="D38" s="146" t="s">
        <v>12</v>
      </c>
      <c r="E38" s="29" t="s">
        <v>1</v>
      </c>
      <c r="F38" s="30">
        <f t="shared" si="0"/>
        <v>55432.71</v>
      </c>
      <c r="G38" s="31">
        <f t="shared" ref="G38:K38" si="13">SUM(G39:G43)</f>
        <v>55432.71</v>
      </c>
      <c r="H38" s="31">
        <f t="shared" si="13"/>
        <v>0</v>
      </c>
      <c r="I38" s="31">
        <f t="shared" si="13"/>
        <v>0</v>
      </c>
      <c r="J38" s="81">
        <f t="shared" si="13"/>
        <v>0</v>
      </c>
      <c r="K38" s="32">
        <f t="shared" si="13"/>
        <v>0</v>
      </c>
      <c r="L38" s="32">
        <f t="shared" ref="L38" si="14">SUM(L39:L43)</f>
        <v>0</v>
      </c>
    </row>
    <row r="39" spans="1:13" x14ac:dyDescent="0.3">
      <c r="A39" s="104"/>
      <c r="B39" s="107"/>
      <c r="C39" s="132"/>
      <c r="D39" s="147"/>
      <c r="E39" s="33" t="s">
        <v>2</v>
      </c>
      <c r="F39" s="34">
        <f t="shared" si="0"/>
        <v>0</v>
      </c>
      <c r="G39" s="35">
        <v>0</v>
      </c>
      <c r="H39" s="35">
        <f>'[1]2021-2023'!I39</f>
        <v>0</v>
      </c>
      <c r="I39" s="35">
        <v>0</v>
      </c>
      <c r="J39" s="82">
        <v>0</v>
      </c>
      <c r="K39" s="36">
        <v>0</v>
      </c>
      <c r="L39" s="36">
        <v>0</v>
      </c>
    </row>
    <row r="40" spans="1:13" x14ac:dyDescent="0.3">
      <c r="A40" s="104"/>
      <c r="B40" s="107"/>
      <c r="C40" s="132"/>
      <c r="D40" s="147"/>
      <c r="E40" s="37" t="s">
        <v>73</v>
      </c>
      <c r="F40" s="34">
        <f t="shared" ref="F40:F71" si="15">SUM(G40:L40)</f>
        <v>55377.277289999998</v>
      </c>
      <c r="G40" s="35">
        <v>55377.277289999998</v>
      </c>
      <c r="H40" s="35">
        <f>'[1]2021-2023'!I40</f>
        <v>0</v>
      </c>
      <c r="I40" s="35">
        <v>0</v>
      </c>
      <c r="J40" s="82">
        <v>0</v>
      </c>
      <c r="K40" s="36">
        <v>0</v>
      </c>
      <c r="L40" s="36">
        <v>0</v>
      </c>
    </row>
    <row r="41" spans="1:13" ht="27.6" x14ac:dyDescent="0.3">
      <c r="A41" s="104"/>
      <c r="B41" s="107"/>
      <c r="C41" s="132"/>
      <c r="D41" s="147"/>
      <c r="E41" s="33" t="s">
        <v>3</v>
      </c>
      <c r="F41" s="34">
        <f t="shared" si="15"/>
        <v>0</v>
      </c>
      <c r="G41" s="35">
        <v>0</v>
      </c>
      <c r="H41" s="35">
        <f>'[1]2021-2023'!I41</f>
        <v>0</v>
      </c>
      <c r="I41" s="35">
        <v>0</v>
      </c>
      <c r="J41" s="82">
        <v>0</v>
      </c>
      <c r="K41" s="36">
        <v>0</v>
      </c>
      <c r="L41" s="36">
        <v>0</v>
      </c>
    </row>
    <row r="42" spans="1:13" x14ac:dyDescent="0.3">
      <c r="A42" s="104"/>
      <c r="B42" s="107"/>
      <c r="C42" s="132"/>
      <c r="D42" s="147"/>
      <c r="E42" s="33" t="s">
        <v>4</v>
      </c>
      <c r="F42" s="34">
        <f t="shared" si="15"/>
        <v>55.43271</v>
      </c>
      <c r="G42" s="35">
        <v>55.43271</v>
      </c>
      <c r="H42" s="35">
        <f>'[1]2021-2023'!I42</f>
        <v>0</v>
      </c>
      <c r="I42" s="35">
        <v>0</v>
      </c>
      <c r="J42" s="82">
        <v>0</v>
      </c>
      <c r="K42" s="36">
        <v>0</v>
      </c>
      <c r="L42" s="36">
        <v>0</v>
      </c>
    </row>
    <row r="43" spans="1:13" ht="28.2" thickBot="1" x14ac:dyDescent="0.35">
      <c r="A43" s="176"/>
      <c r="B43" s="179"/>
      <c r="C43" s="191"/>
      <c r="D43" s="190"/>
      <c r="E43" s="59" t="s">
        <v>5</v>
      </c>
      <c r="F43" s="60">
        <f t="shared" si="15"/>
        <v>0</v>
      </c>
      <c r="G43" s="61">
        <v>0</v>
      </c>
      <c r="H43" s="61">
        <f>'[1]2021-2023'!I43</f>
        <v>0</v>
      </c>
      <c r="I43" s="61">
        <v>0</v>
      </c>
      <c r="J43" s="88">
        <v>0</v>
      </c>
      <c r="K43" s="62">
        <v>0</v>
      </c>
      <c r="L43" s="62">
        <v>0</v>
      </c>
    </row>
    <row r="44" spans="1:13" x14ac:dyDescent="0.3">
      <c r="A44" s="103" t="s">
        <v>84</v>
      </c>
      <c r="B44" s="106" t="s">
        <v>82</v>
      </c>
      <c r="C44" s="131">
        <v>2022</v>
      </c>
      <c r="D44" s="146" t="s">
        <v>83</v>
      </c>
      <c r="E44" s="29" t="s">
        <v>1</v>
      </c>
      <c r="F44" s="30">
        <f t="shared" si="15"/>
        <v>1865.5413100000001</v>
      </c>
      <c r="G44" s="31">
        <f t="shared" ref="G44:L44" si="16">SUM(G45:G49)</f>
        <v>1865.5413100000001</v>
      </c>
      <c r="H44" s="31">
        <f t="shared" si="16"/>
        <v>0</v>
      </c>
      <c r="I44" s="31">
        <f t="shared" si="16"/>
        <v>0</v>
      </c>
      <c r="J44" s="81">
        <f t="shared" si="16"/>
        <v>0</v>
      </c>
      <c r="K44" s="32">
        <f t="shared" si="16"/>
        <v>0</v>
      </c>
      <c r="L44" s="32">
        <f t="shared" si="16"/>
        <v>0</v>
      </c>
    </row>
    <row r="45" spans="1:13" x14ac:dyDescent="0.3">
      <c r="A45" s="104"/>
      <c r="B45" s="107"/>
      <c r="C45" s="132"/>
      <c r="D45" s="147"/>
      <c r="E45" s="33" t="s">
        <v>2</v>
      </c>
      <c r="F45" s="34">
        <f t="shared" si="15"/>
        <v>1865.5413100000001</v>
      </c>
      <c r="G45" s="35">
        <v>1865.5413100000001</v>
      </c>
      <c r="H45" s="35">
        <f>'[1]2021-2023'!I45</f>
        <v>0</v>
      </c>
      <c r="I45" s="35">
        <v>0</v>
      </c>
      <c r="J45" s="82">
        <v>0</v>
      </c>
      <c r="K45" s="36">
        <v>0</v>
      </c>
      <c r="L45" s="36">
        <v>0</v>
      </c>
    </row>
    <row r="46" spans="1:13" x14ac:dyDescent="0.3">
      <c r="A46" s="104"/>
      <c r="B46" s="107"/>
      <c r="C46" s="132"/>
      <c r="D46" s="147"/>
      <c r="E46" s="37" t="s">
        <v>73</v>
      </c>
      <c r="F46" s="34">
        <f t="shared" si="15"/>
        <v>0</v>
      </c>
      <c r="G46" s="35">
        <v>0</v>
      </c>
      <c r="H46" s="35">
        <f>'[1]2021-2023'!I46</f>
        <v>0</v>
      </c>
      <c r="I46" s="35">
        <v>0</v>
      </c>
      <c r="J46" s="82">
        <v>0</v>
      </c>
      <c r="K46" s="36">
        <v>0</v>
      </c>
      <c r="L46" s="36">
        <v>0</v>
      </c>
    </row>
    <row r="47" spans="1:13" ht="27.6" x14ac:dyDescent="0.3">
      <c r="A47" s="104"/>
      <c r="B47" s="107"/>
      <c r="C47" s="132"/>
      <c r="D47" s="147"/>
      <c r="E47" s="33" t="s">
        <v>3</v>
      </c>
      <c r="F47" s="34">
        <f t="shared" si="15"/>
        <v>0</v>
      </c>
      <c r="G47" s="35">
        <v>0</v>
      </c>
      <c r="H47" s="35">
        <f>'[1]2021-2023'!I47</f>
        <v>0</v>
      </c>
      <c r="I47" s="35">
        <v>0</v>
      </c>
      <c r="J47" s="82">
        <v>0</v>
      </c>
      <c r="K47" s="36">
        <v>0</v>
      </c>
      <c r="L47" s="36">
        <v>0</v>
      </c>
    </row>
    <row r="48" spans="1:13" x14ac:dyDescent="0.3">
      <c r="A48" s="104"/>
      <c r="B48" s="107"/>
      <c r="C48" s="132"/>
      <c r="D48" s="147"/>
      <c r="E48" s="33" t="s">
        <v>4</v>
      </c>
      <c r="F48" s="34">
        <f t="shared" si="15"/>
        <v>0</v>
      </c>
      <c r="G48" s="35">
        <v>0</v>
      </c>
      <c r="H48" s="35">
        <f>'[1]2021-2023'!I48</f>
        <v>0</v>
      </c>
      <c r="I48" s="35">
        <v>0</v>
      </c>
      <c r="J48" s="82">
        <v>0</v>
      </c>
      <c r="K48" s="36">
        <v>0</v>
      </c>
      <c r="L48" s="36">
        <v>0</v>
      </c>
    </row>
    <row r="49" spans="1:12" ht="28.2" thickBot="1" x14ac:dyDescent="0.35">
      <c r="A49" s="105"/>
      <c r="B49" s="108"/>
      <c r="C49" s="188"/>
      <c r="D49" s="178"/>
      <c r="E49" s="10" t="s">
        <v>5</v>
      </c>
      <c r="F49" s="63">
        <f t="shared" si="15"/>
        <v>0</v>
      </c>
      <c r="G49" s="64">
        <v>0</v>
      </c>
      <c r="H49" s="64">
        <f>'[1]2021-2023'!I49</f>
        <v>0</v>
      </c>
      <c r="I49" s="64">
        <v>0</v>
      </c>
      <c r="J49" s="89">
        <v>0</v>
      </c>
      <c r="K49" s="65">
        <v>0</v>
      </c>
      <c r="L49" s="65">
        <v>0</v>
      </c>
    </row>
    <row r="50" spans="1:12" ht="15" thickTop="1" x14ac:dyDescent="0.3">
      <c r="A50" s="109" t="s">
        <v>65</v>
      </c>
      <c r="B50" s="112" t="s">
        <v>66</v>
      </c>
      <c r="C50" s="115" t="s">
        <v>112</v>
      </c>
      <c r="D50" s="118" t="s">
        <v>125</v>
      </c>
      <c r="E50" s="16" t="s">
        <v>1</v>
      </c>
      <c r="F50" s="17">
        <f t="shared" si="15"/>
        <v>3040293.6200200003</v>
      </c>
      <c r="G50" s="18">
        <f t="shared" ref="G50:H50" si="17">SUM(G56,G92,G98,G122,G128,G134)</f>
        <v>582258.11653999996</v>
      </c>
      <c r="H50" s="18">
        <f t="shared" si="17"/>
        <v>485215.25257000001</v>
      </c>
      <c r="I50" s="18">
        <f>SUM(I56,I92,I98,I122,I128,I134)</f>
        <v>523236.83211000002</v>
      </c>
      <c r="J50" s="18">
        <f>SUM(J56,J92,J98,J122,J128,J134)</f>
        <v>658578.86091999989</v>
      </c>
      <c r="K50" s="18">
        <f t="shared" ref="K50:L55" si="18">SUM(K56,K92,K98,K122,K128,K134)</f>
        <v>399444.29849000002</v>
      </c>
      <c r="L50" s="18">
        <f t="shared" si="18"/>
        <v>391560.25939000002</v>
      </c>
    </row>
    <row r="51" spans="1:12" x14ac:dyDescent="0.3">
      <c r="A51" s="110"/>
      <c r="B51" s="113"/>
      <c r="C51" s="116"/>
      <c r="D51" s="119"/>
      <c r="E51" s="20" t="s">
        <v>2</v>
      </c>
      <c r="F51" s="21">
        <f t="shared" si="15"/>
        <v>0</v>
      </c>
      <c r="G51" s="22">
        <f t="shared" ref="G51:H51" si="19">SUM(G57,G93,G99,G123,G129,G135)</f>
        <v>0</v>
      </c>
      <c r="H51" s="22">
        <f t="shared" si="19"/>
        <v>0</v>
      </c>
      <c r="I51" s="22">
        <f>SUM(I57,I93,I99,I123,I129,I135)</f>
        <v>0</v>
      </c>
      <c r="J51" s="22">
        <f t="shared" ref="J51:J53" si="20">SUM(J57,J93,J99,J123,J129,J135)</f>
        <v>0</v>
      </c>
      <c r="K51" s="22">
        <f t="shared" si="18"/>
        <v>0</v>
      </c>
      <c r="L51" s="22">
        <f t="shared" si="18"/>
        <v>0</v>
      </c>
    </row>
    <row r="52" spans="1:12" x14ac:dyDescent="0.3">
      <c r="A52" s="110"/>
      <c r="B52" s="113"/>
      <c r="C52" s="116"/>
      <c r="D52" s="119"/>
      <c r="E52" s="24" t="s">
        <v>73</v>
      </c>
      <c r="F52" s="21">
        <f t="shared" si="15"/>
        <v>101070.97786</v>
      </c>
      <c r="G52" s="22">
        <f t="shared" ref="G52:H52" si="21">SUM(G58,G94,G100,G124,G130,G136)</f>
        <v>64901.108930000002</v>
      </c>
      <c r="H52" s="22">
        <f t="shared" si="21"/>
        <v>36169.868929999997</v>
      </c>
      <c r="I52" s="22">
        <f>SUM(I58,I94,I100,I124,I130,I136)</f>
        <v>0</v>
      </c>
      <c r="J52" s="22">
        <f t="shared" si="20"/>
        <v>0</v>
      </c>
      <c r="K52" s="22">
        <f t="shared" si="18"/>
        <v>0</v>
      </c>
      <c r="L52" s="22">
        <f t="shared" si="18"/>
        <v>0</v>
      </c>
    </row>
    <row r="53" spans="1:12" ht="27.6" x14ac:dyDescent="0.3">
      <c r="A53" s="110"/>
      <c r="B53" s="113"/>
      <c r="C53" s="116"/>
      <c r="D53" s="119"/>
      <c r="E53" s="20" t="s">
        <v>3</v>
      </c>
      <c r="F53" s="21">
        <f t="shared" si="15"/>
        <v>11371.835999999999</v>
      </c>
      <c r="G53" s="22">
        <f t="shared" ref="G53:H53" si="22">SUM(G59,G95,G101,G125,G131,G137)</f>
        <v>1853.172</v>
      </c>
      <c r="H53" s="22">
        <f t="shared" si="22"/>
        <v>1852.452</v>
      </c>
      <c r="I53" s="22">
        <f>SUM(I59,I95,I101,I125,I131,I137)</f>
        <v>1869.876</v>
      </c>
      <c r="J53" s="22">
        <f t="shared" si="20"/>
        <v>2057.5920000000001</v>
      </c>
      <c r="K53" s="22">
        <f t="shared" si="18"/>
        <v>1869.3720000000001</v>
      </c>
      <c r="L53" s="22">
        <f t="shared" si="18"/>
        <v>1869.3720000000001</v>
      </c>
    </row>
    <row r="54" spans="1:12" x14ac:dyDescent="0.3">
      <c r="A54" s="110"/>
      <c r="B54" s="113"/>
      <c r="C54" s="116"/>
      <c r="D54" s="119"/>
      <c r="E54" s="20" t="s">
        <v>4</v>
      </c>
      <c r="F54" s="21">
        <f t="shared" si="15"/>
        <v>2927850.8061600002</v>
      </c>
      <c r="G54" s="22">
        <f t="shared" ref="G54:H54" si="23">SUM(G60,G96,G102,G126,G132,G138)</f>
        <v>515503.83560999995</v>
      </c>
      <c r="H54" s="22">
        <f t="shared" si="23"/>
        <v>447192.93164000002</v>
      </c>
      <c r="I54" s="22">
        <f>SUM(I60,I96,I102,I126,I132,I138)</f>
        <v>521366.95611000003</v>
      </c>
      <c r="J54" s="22">
        <f>SUM(J60,J96,J102,J126,J132,J138)</f>
        <v>656521.26891999994</v>
      </c>
      <c r="K54" s="22">
        <f t="shared" si="18"/>
        <v>397574.92649000004</v>
      </c>
      <c r="L54" s="22">
        <f t="shared" si="18"/>
        <v>389690.88739000005</v>
      </c>
    </row>
    <row r="55" spans="1:12" ht="28.2" thickBot="1" x14ac:dyDescent="0.35">
      <c r="A55" s="124"/>
      <c r="B55" s="123"/>
      <c r="C55" s="177"/>
      <c r="D55" s="121"/>
      <c r="E55" s="25" t="s">
        <v>5</v>
      </c>
      <c r="F55" s="26">
        <f t="shared" si="15"/>
        <v>0</v>
      </c>
      <c r="G55" s="27">
        <f t="shared" ref="G55:H55" si="24">SUM(G61,G97,G103,G127,G133,G139)</f>
        <v>0</v>
      </c>
      <c r="H55" s="27">
        <f t="shared" si="24"/>
        <v>0</v>
      </c>
      <c r="I55" s="27">
        <f>SUM(I61,I97,I103,I127,I133,I139)</f>
        <v>0</v>
      </c>
      <c r="J55" s="27">
        <f t="shared" ref="J55" si="25">SUM(J61,J97,J103,J127,J133,J139)</f>
        <v>0</v>
      </c>
      <c r="K55" s="27">
        <f t="shared" si="18"/>
        <v>0</v>
      </c>
      <c r="L55" s="27">
        <f t="shared" si="18"/>
        <v>0</v>
      </c>
    </row>
    <row r="56" spans="1:12" x14ac:dyDescent="0.3">
      <c r="A56" s="164" t="s">
        <v>20</v>
      </c>
      <c r="B56" s="166" t="s">
        <v>33</v>
      </c>
      <c r="C56" s="182" t="s">
        <v>112</v>
      </c>
      <c r="D56" s="134" t="s">
        <v>36</v>
      </c>
      <c r="E56" s="29" t="s">
        <v>1</v>
      </c>
      <c r="F56" s="30">
        <f t="shared" si="15"/>
        <v>1204463.1855200001</v>
      </c>
      <c r="G56" s="31">
        <f t="shared" ref="G56:L61" si="26">SUM(G62,G68,G74,G80,G86)</f>
        <v>117197.19911</v>
      </c>
      <c r="H56" s="31">
        <f t="shared" si="26"/>
        <v>54952.092119999994</v>
      </c>
      <c r="I56" s="31">
        <f t="shared" si="26"/>
        <v>372409.87517999997</v>
      </c>
      <c r="J56" s="81">
        <f t="shared" si="26"/>
        <v>296864.55911000003</v>
      </c>
      <c r="K56" s="32">
        <f t="shared" si="26"/>
        <v>181519.73</v>
      </c>
      <c r="L56" s="32">
        <f t="shared" si="26"/>
        <v>181519.73</v>
      </c>
    </row>
    <row r="57" spans="1:12" x14ac:dyDescent="0.3">
      <c r="A57" s="165"/>
      <c r="B57" s="167"/>
      <c r="C57" s="183"/>
      <c r="D57" s="135"/>
      <c r="E57" s="33" t="s">
        <v>2</v>
      </c>
      <c r="F57" s="34">
        <f t="shared" si="15"/>
        <v>0</v>
      </c>
      <c r="G57" s="35">
        <f t="shared" ref="G57:G61" si="27">SUM(G63,G69,G75,G81,G87)</f>
        <v>0</v>
      </c>
      <c r="H57" s="35">
        <f>'[1]2021-2023'!I57</f>
        <v>0</v>
      </c>
      <c r="I57" s="35">
        <f t="shared" si="26"/>
        <v>0</v>
      </c>
      <c r="J57" s="82">
        <f t="shared" si="26"/>
        <v>0</v>
      </c>
      <c r="K57" s="36">
        <f t="shared" si="26"/>
        <v>0</v>
      </c>
      <c r="L57" s="36">
        <f t="shared" si="26"/>
        <v>0</v>
      </c>
    </row>
    <row r="58" spans="1:12" x14ac:dyDescent="0.3">
      <c r="A58" s="165"/>
      <c r="B58" s="167"/>
      <c r="C58" s="183"/>
      <c r="D58" s="135"/>
      <c r="E58" s="37" t="s">
        <v>73</v>
      </c>
      <c r="F58" s="34">
        <f t="shared" si="15"/>
        <v>101070.97786</v>
      </c>
      <c r="G58" s="35">
        <f t="shared" si="27"/>
        <v>64901.108930000002</v>
      </c>
      <c r="H58" s="35">
        <f>'[1]2021-2023'!I58</f>
        <v>36169.868929999997</v>
      </c>
      <c r="I58" s="35">
        <f t="shared" si="26"/>
        <v>0</v>
      </c>
      <c r="J58" s="82">
        <f t="shared" si="26"/>
        <v>0</v>
      </c>
      <c r="K58" s="36">
        <f t="shared" si="26"/>
        <v>0</v>
      </c>
      <c r="L58" s="36">
        <f t="shared" si="26"/>
        <v>0</v>
      </c>
    </row>
    <row r="59" spans="1:12" ht="27.6" x14ac:dyDescent="0.3">
      <c r="A59" s="165"/>
      <c r="B59" s="167"/>
      <c r="C59" s="183"/>
      <c r="D59" s="135"/>
      <c r="E59" s="33" t="s">
        <v>3</v>
      </c>
      <c r="F59" s="34">
        <f t="shared" si="15"/>
        <v>11371.835999999999</v>
      </c>
      <c r="G59" s="35">
        <f>SUM(G65,G71,G77,G83,G89)</f>
        <v>1853.172</v>
      </c>
      <c r="H59" s="35">
        <f>'[1]2021-2023'!I59</f>
        <v>1852.452</v>
      </c>
      <c r="I59" s="35">
        <f t="shared" si="26"/>
        <v>1869.876</v>
      </c>
      <c r="J59" s="82">
        <f t="shared" si="26"/>
        <v>2057.5920000000001</v>
      </c>
      <c r="K59" s="36">
        <f t="shared" si="26"/>
        <v>1869.3720000000001</v>
      </c>
      <c r="L59" s="36">
        <f t="shared" si="26"/>
        <v>1869.3720000000001</v>
      </c>
    </row>
    <row r="60" spans="1:12" x14ac:dyDescent="0.3">
      <c r="A60" s="165"/>
      <c r="B60" s="167"/>
      <c r="C60" s="183"/>
      <c r="D60" s="135"/>
      <c r="E60" s="33" t="s">
        <v>4</v>
      </c>
      <c r="F60" s="34">
        <f t="shared" si="15"/>
        <v>1092020.3716599999</v>
      </c>
      <c r="G60" s="35">
        <f>SUM(G66,G72,G78,G84,G90)</f>
        <v>50442.918179999993</v>
      </c>
      <c r="H60" s="35">
        <f>'[1]2021-2023'!I60</f>
        <v>16929.771189999999</v>
      </c>
      <c r="I60" s="35">
        <f t="shared" si="26"/>
        <v>370539.99917999998</v>
      </c>
      <c r="J60" s="82">
        <f t="shared" si="26"/>
        <v>294806.96710999997</v>
      </c>
      <c r="K60" s="36">
        <f t="shared" si="26"/>
        <v>179650.35800000001</v>
      </c>
      <c r="L60" s="36">
        <f t="shared" si="26"/>
        <v>179650.35800000001</v>
      </c>
    </row>
    <row r="61" spans="1:12" ht="27.6" x14ac:dyDescent="0.3">
      <c r="A61" s="165"/>
      <c r="B61" s="167"/>
      <c r="C61" s="183"/>
      <c r="D61" s="135"/>
      <c r="E61" s="38" t="s">
        <v>5</v>
      </c>
      <c r="F61" s="39">
        <f t="shared" si="15"/>
        <v>0</v>
      </c>
      <c r="G61" s="40">
        <f t="shared" si="27"/>
        <v>0</v>
      </c>
      <c r="H61" s="40">
        <f>'[1]2021-2023'!I61</f>
        <v>0</v>
      </c>
      <c r="I61" s="40">
        <f t="shared" si="26"/>
        <v>0</v>
      </c>
      <c r="J61" s="83">
        <f t="shared" si="26"/>
        <v>0</v>
      </c>
      <c r="K61" s="41">
        <f t="shared" si="26"/>
        <v>0</v>
      </c>
      <c r="L61" s="41">
        <f t="shared" si="26"/>
        <v>0</v>
      </c>
    </row>
    <row r="62" spans="1:12" x14ac:dyDescent="0.3">
      <c r="A62" s="163" t="s">
        <v>21</v>
      </c>
      <c r="B62" s="180" t="s">
        <v>103</v>
      </c>
      <c r="C62" s="183" t="s">
        <v>112</v>
      </c>
      <c r="D62" s="174" t="s">
        <v>36</v>
      </c>
      <c r="E62" s="42" t="s">
        <v>1</v>
      </c>
      <c r="F62" s="43">
        <f t="shared" si="15"/>
        <v>887474.92793000001</v>
      </c>
      <c r="G62" s="44">
        <f t="shared" ref="G62:L62" si="28">SUM(G63:G67)</f>
        <v>6551.1213799999996</v>
      </c>
      <c r="H62" s="44">
        <f t="shared" si="28"/>
        <v>3838.2228100000002</v>
      </c>
      <c r="I62" s="44">
        <f t="shared" si="28"/>
        <v>336779.91262999998</v>
      </c>
      <c r="J62" s="84">
        <f t="shared" si="28"/>
        <v>248205.19310999999</v>
      </c>
      <c r="K62" s="45">
        <f t="shared" si="28"/>
        <v>146050.239</v>
      </c>
      <c r="L62" s="45">
        <f t="shared" si="28"/>
        <v>146050.239</v>
      </c>
    </row>
    <row r="63" spans="1:12" x14ac:dyDescent="0.3">
      <c r="A63" s="163"/>
      <c r="B63" s="180"/>
      <c r="C63" s="189"/>
      <c r="D63" s="174"/>
      <c r="E63" s="46" t="s">
        <v>2</v>
      </c>
      <c r="F63" s="47">
        <f t="shared" si="15"/>
        <v>0</v>
      </c>
      <c r="G63" s="48">
        <v>0</v>
      </c>
      <c r="H63" s="48">
        <f>'[1]2021-2023'!I63</f>
        <v>0</v>
      </c>
      <c r="I63" s="48">
        <v>0</v>
      </c>
      <c r="J63" s="85">
        <v>0</v>
      </c>
      <c r="K63" s="49">
        <v>0</v>
      </c>
      <c r="L63" s="49">
        <v>0</v>
      </c>
    </row>
    <row r="64" spans="1:12" x14ac:dyDescent="0.3">
      <c r="A64" s="163"/>
      <c r="B64" s="180"/>
      <c r="C64" s="189"/>
      <c r="D64" s="174"/>
      <c r="E64" s="50" t="s">
        <v>73</v>
      </c>
      <c r="F64" s="47">
        <f t="shared" si="15"/>
        <v>0</v>
      </c>
      <c r="G64" s="48">
        <v>0</v>
      </c>
      <c r="H64" s="48">
        <f>'[1]2021-2023'!I64</f>
        <v>0</v>
      </c>
      <c r="I64" s="48">
        <v>0</v>
      </c>
      <c r="J64" s="85">
        <v>0</v>
      </c>
      <c r="K64" s="49">
        <v>0</v>
      </c>
      <c r="L64" s="49">
        <v>0</v>
      </c>
    </row>
    <row r="65" spans="1:13" ht="27.6" x14ac:dyDescent="0.3">
      <c r="A65" s="163"/>
      <c r="B65" s="180"/>
      <c r="C65" s="189"/>
      <c r="D65" s="174"/>
      <c r="E65" s="46" t="s">
        <v>3</v>
      </c>
      <c r="F65" s="47">
        <f t="shared" si="15"/>
        <v>0</v>
      </c>
      <c r="G65" s="48">
        <v>0</v>
      </c>
      <c r="H65" s="48">
        <f>'[1]2021-2023'!I65</f>
        <v>0</v>
      </c>
      <c r="I65" s="48">
        <v>0</v>
      </c>
      <c r="J65" s="85">
        <v>0</v>
      </c>
      <c r="K65" s="49">
        <v>0</v>
      </c>
      <c r="L65" s="49">
        <v>0</v>
      </c>
    </row>
    <row r="66" spans="1:13" x14ac:dyDescent="0.3">
      <c r="A66" s="163"/>
      <c r="B66" s="180"/>
      <c r="C66" s="189"/>
      <c r="D66" s="174"/>
      <c r="E66" s="46" t="s">
        <v>4</v>
      </c>
      <c r="F66" s="47">
        <f t="shared" si="15"/>
        <v>887474.92793000001</v>
      </c>
      <c r="G66" s="48">
        <v>6551.1213799999996</v>
      </c>
      <c r="H66" s="48">
        <f>'[1]2021-2023'!I66</f>
        <v>3838.2228100000002</v>
      </c>
      <c r="I66" s="48">
        <v>336779.91262999998</v>
      </c>
      <c r="J66" s="85">
        <f>248205.19311</f>
        <v>248205.19310999999</v>
      </c>
      <c r="K66" s="49">
        <f>121845.006+766.48+6439.661+16999.092</f>
        <v>146050.239</v>
      </c>
      <c r="L66" s="49">
        <f>121845.006+766.48+6439.661+16999.092</f>
        <v>146050.239</v>
      </c>
      <c r="M66" s="3"/>
    </row>
    <row r="67" spans="1:13" ht="27.6" x14ac:dyDescent="0.3">
      <c r="A67" s="163"/>
      <c r="B67" s="180"/>
      <c r="C67" s="189"/>
      <c r="D67" s="174"/>
      <c r="E67" s="51" t="s">
        <v>5</v>
      </c>
      <c r="F67" s="52">
        <f t="shared" si="15"/>
        <v>0</v>
      </c>
      <c r="G67" s="53">
        <v>0</v>
      </c>
      <c r="H67" s="53">
        <f>'[1]2021-2023'!I67</f>
        <v>0</v>
      </c>
      <c r="I67" s="53">
        <v>0</v>
      </c>
      <c r="J67" s="86">
        <v>0</v>
      </c>
      <c r="K67" s="54">
        <v>0</v>
      </c>
      <c r="L67" s="54">
        <v>0</v>
      </c>
    </row>
    <row r="68" spans="1:13" x14ac:dyDescent="0.3">
      <c r="A68" s="136" t="s">
        <v>23</v>
      </c>
      <c r="B68" s="139" t="s">
        <v>100</v>
      </c>
      <c r="C68" s="142" t="s">
        <v>108</v>
      </c>
      <c r="D68" s="128" t="s">
        <v>12</v>
      </c>
      <c r="E68" s="42" t="s">
        <v>1</v>
      </c>
      <c r="F68" s="43">
        <f t="shared" si="15"/>
        <v>101176.21002</v>
      </c>
      <c r="G68" s="44">
        <f t="shared" ref="G68:H68" si="29">SUM(G69:G73)</f>
        <v>64966.07501</v>
      </c>
      <c r="H68" s="44">
        <f t="shared" si="29"/>
        <v>36210.135009999998</v>
      </c>
      <c r="I68" s="44">
        <f t="shared" ref="I68:L68" si="30">SUM(I69:I73)</f>
        <v>0</v>
      </c>
      <c r="J68" s="84">
        <f t="shared" si="30"/>
        <v>0</v>
      </c>
      <c r="K68" s="45">
        <f t="shared" si="30"/>
        <v>0</v>
      </c>
      <c r="L68" s="45">
        <f t="shared" si="30"/>
        <v>0</v>
      </c>
    </row>
    <row r="69" spans="1:13" x14ac:dyDescent="0.3">
      <c r="A69" s="137"/>
      <c r="B69" s="140"/>
      <c r="C69" s="143"/>
      <c r="D69" s="129"/>
      <c r="E69" s="46" t="s">
        <v>2</v>
      </c>
      <c r="F69" s="47">
        <f t="shared" si="15"/>
        <v>0</v>
      </c>
      <c r="G69" s="48">
        <v>0</v>
      </c>
      <c r="H69" s="48">
        <f>'[1]2021-2023'!I69</f>
        <v>0</v>
      </c>
      <c r="I69" s="48">
        <v>0</v>
      </c>
      <c r="J69" s="85">
        <v>0</v>
      </c>
      <c r="K69" s="49">
        <v>0</v>
      </c>
      <c r="L69" s="49">
        <v>0</v>
      </c>
    </row>
    <row r="70" spans="1:13" x14ac:dyDescent="0.3">
      <c r="A70" s="137"/>
      <c r="B70" s="140"/>
      <c r="C70" s="143"/>
      <c r="D70" s="129"/>
      <c r="E70" s="50" t="s">
        <v>73</v>
      </c>
      <c r="F70" s="47">
        <f t="shared" si="15"/>
        <v>101070.97786</v>
      </c>
      <c r="G70" s="48">
        <v>64901.108930000002</v>
      </c>
      <c r="H70" s="48">
        <f>'[1]2021-2023'!I70</f>
        <v>36169.868929999997</v>
      </c>
      <c r="I70" s="48">
        <v>0</v>
      </c>
      <c r="J70" s="85">
        <v>0</v>
      </c>
      <c r="K70" s="49">
        <v>0</v>
      </c>
      <c r="L70" s="49">
        <v>0</v>
      </c>
    </row>
    <row r="71" spans="1:13" ht="27.6" x14ac:dyDescent="0.3">
      <c r="A71" s="137"/>
      <c r="B71" s="140"/>
      <c r="C71" s="143"/>
      <c r="D71" s="129"/>
      <c r="E71" s="46" t="s">
        <v>3</v>
      </c>
      <c r="F71" s="47">
        <f t="shared" si="15"/>
        <v>0</v>
      </c>
      <c r="G71" s="48">
        <v>0</v>
      </c>
      <c r="H71" s="48">
        <f>'[1]2021-2023'!I71</f>
        <v>0</v>
      </c>
      <c r="I71" s="48">
        <v>0</v>
      </c>
      <c r="J71" s="85">
        <v>0</v>
      </c>
      <c r="K71" s="49">
        <v>0</v>
      </c>
      <c r="L71" s="49">
        <v>0</v>
      </c>
    </row>
    <row r="72" spans="1:13" x14ac:dyDescent="0.3">
      <c r="A72" s="137"/>
      <c r="B72" s="140"/>
      <c r="C72" s="143"/>
      <c r="D72" s="129"/>
      <c r="E72" s="46" t="s">
        <v>4</v>
      </c>
      <c r="F72" s="47">
        <f t="shared" ref="F72:F103" si="31">SUM(G72:L72)</f>
        <v>105.23216000000001</v>
      </c>
      <c r="G72" s="48">
        <v>64.966080000000005</v>
      </c>
      <c r="H72" s="48">
        <f>'[1]2021-2023'!I72</f>
        <v>40.266080000000002</v>
      </c>
      <c r="I72" s="48">
        <v>0</v>
      </c>
      <c r="J72" s="85">
        <v>0</v>
      </c>
      <c r="K72" s="49">
        <v>0</v>
      </c>
      <c r="L72" s="49">
        <v>0</v>
      </c>
    </row>
    <row r="73" spans="1:13" ht="27.6" x14ac:dyDescent="0.3">
      <c r="A73" s="138"/>
      <c r="B73" s="141"/>
      <c r="C73" s="144"/>
      <c r="D73" s="145"/>
      <c r="E73" s="51" t="s">
        <v>5</v>
      </c>
      <c r="F73" s="52">
        <f t="shared" si="31"/>
        <v>0</v>
      </c>
      <c r="G73" s="53">
        <v>0</v>
      </c>
      <c r="H73" s="53">
        <f>'[1]2021-2023'!I73</f>
        <v>0</v>
      </c>
      <c r="I73" s="53">
        <v>0</v>
      </c>
      <c r="J73" s="86">
        <v>0</v>
      </c>
      <c r="K73" s="54">
        <v>0</v>
      </c>
      <c r="L73" s="54">
        <v>0</v>
      </c>
    </row>
    <row r="74" spans="1:13" x14ac:dyDescent="0.3">
      <c r="A74" s="136" t="s">
        <v>62</v>
      </c>
      <c r="B74" s="139" t="s">
        <v>22</v>
      </c>
      <c r="C74" s="142" t="s">
        <v>112</v>
      </c>
      <c r="D74" s="128" t="s">
        <v>12</v>
      </c>
      <c r="E74" s="42" t="s">
        <v>1</v>
      </c>
      <c r="F74" s="43">
        <f t="shared" si="31"/>
        <v>13171.521900000002</v>
      </c>
      <c r="G74" s="44">
        <f t="shared" ref="G74:L74" si="32">SUM(G75:G79)</f>
        <v>1061.47</v>
      </c>
      <c r="H74" s="44">
        <f t="shared" si="32"/>
        <v>1791.5763999999999</v>
      </c>
      <c r="I74" s="44">
        <f t="shared" si="32"/>
        <v>1180.1185</v>
      </c>
      <c r="J74" s="84">
        <f t="shared" si="32"/>
        <v>6178.1189999999997</v>
      </c>
      <c r="K74" s="45">
        <f t="shared" si="32"/>
        <v>1480.1189999999999</v>
      </c>
      <c r="L74" s="45">
        <f t="shared" si="32"/>
        <v>1480.1189999999999</v>
      </c>
    </row>
    <row r="75" spans="1:13" x14ac:dyDescent="0.3">
      <c r="A75" s="137"/>
      <c r="B75" s="140"/>
      <c r="C75" s="143"/>
      <c r="D75" s="129"/>
      <c r="E75" s="46" t="s">
        <v>2</v>
      </c>
      <c r="F75" s="47">
        <f t="shared" si="31"/>
        <v>0</v>
      </c>
      <c r="G75" s="48">
        <v>0</v>
      </c>
      <c r="H75" s="48">
        <f>'[1]2021-2023'!I75</f>
        <v>0</v>
      </c>
      <c r="I75" s="48">
        <v>0</v>
      </c>
      <c r="J75" s="85">
        <v>0</v>
      </c>
      <c r="K75" s="49">
        <v>0</v>
      </c>
      <c r="L75" s="49">
        <v>0</v>
      </c>
    </row>
    <row r="76" spans="1:13" x14ac:dyDescent="0.3">
      <c r="A76" s="137"/>
      <c r="B76" s="140"/>
      <c r="C76" s="143"/>
      <c r="D76" s="129"/>
      <c r="E76" s="50" t="s">
        <v>73</v>
      </c>
      <c r="F76" s="47">
        <f t="shared" si="31"/>
        <v>0</v>
      </c>
      <c r="G76" s="48">
        <v>0</v>
      </c>
      <c r="H76" s="48">
        <f>'[1]2021-2023'!I76</f>
        <v>0</v>
      </c>
      <c r="I76" s="48">
        <v>0</v>
      </c>
      <c r="J76" s="85">
        <v>0</v>
      </c>
      <c r="K76" s="49">
        <v>0</v>
      </c>
      <c r="L76" s="49">
        <v>0</v>
      </c>
    </row>
    <row r="77" spans="1:13" ht="27.6" x14ac:dyDescent="0.3">
      <c r="A77" s="137"/>
      <c r="B77" s="140"/>
      <c r="C77" s="143"/>
      <c r="D77" s="129"/>
      <c r="E77" s="46" t="s">
        <v>3</v>
      </c>
      <c r="F77" s="47">
        <f>SUM(G77:L77)</f>
        <v>0</v>
      </c>
      <c r="G77" s="48">
        <v>0</v>
      </c>
      <c r="H77" s="48">
        <f>'[1]2021-2023'!I77</f>
        <v>0</v>
      </c>
      <c r="I77" s="48">
        <v>0</v>
      </c>
      <c r="J77" s="85">
        <v>0</v>
      </c>
      <c r="K77" s="49">
        <v>0</v>
      </c>
      <c r="L77" s="49">
        <v>0</v>
      </c>
    </row>
    <row r="78" spans="1:13" x14ac:dyDescent="0.3">
      <c r="A78" s="137"/>
      <c r="B78" s="140"/>
      <c r="C78" s="143"/>
      <c r="D78" s="129"/>
      <c r="E78" s="46" t="s">
        <v>4</v>
      </c>
      <c r="F78" s="47">
        <f t="shared" si="31"/>
        <v>13171.521900000002</v>
      </c>
      <c r="G78" s="48">
        <v>1061.47</v>
      </c>
      <c r="H78" s="48">
        <f>'[1]2021-2023'!I78</f>
        <v>1791.5763999999999</v>
      </c>
      <c r="I78" s="48">
        <f>590.8585+589.26</f>
        <v>1180.1185</v>
      </c>
      <c r="J78" s="85">
        <f>6178.119</f>
        <v>6178.1189999999997</v>
      </c>
      <c r="K78" s="49">
        <f>1480.119</f>
        <v>1480.1189999999999</v>
      </c>
      <c r="L78" s="48">
        <f>1480.119</f>
        <v>1480.1189999999999</v>
      </c>
    </row>
    <row r="79" spans="1:13" ht="27.6" x14ac:dyDescent="0.3">
      <c r="A79" s="138"/>
      <c r="B79" s="141"/>
      <c r="C79" s="144"/>
      <c r="D79" s="145"/>
      <c r="E79" s="51" t="s">
        <v>5</v>
      </c>
      <c r="F79" s="52">
        <f t="shared" si="31"/>
        <v>0</v>
      </c>
      <c r="G79" s="53">
        <v>0</v>
      </c>
      <c r="H79" s="53">
        <f>'[1]2021-2023'!I79</f>
        <v>0</v>
      </c>
      <c r="I79" s="53">
        <v>0</v>
      </c>
      <c r="J79" s="86">
        <v>0</v>
      </c>
      <c r="K79" s="54">
        <v>0</v>
      </c>
      <c r="L79" s="54">
        <v>0</v>
      </c>
    </row>
    <row r="80" spans="1:13" x14ac:dyDescent="0.3">
      <c r="A80" s="136" t="s">
        <v>24</v>
      </c>
      <c r="B80" s="139" t="s">
        <v>39</v>
      </c>
      <c r="C80" s="160" t="s">
        <v>112</v>
      </c>
      <c r="D80" s="128" t="s">
        <v>12</v>
      </c>
      <c r="E80" s="42" t="s">
        <v>1</v>
      </c>
      <c r="F80" s="43">
        <f t="shared" si="31"/>
        <v>11371.835999999999</v>
      </c>
      <c r="G80" s="44">
        <f t="shared" ref="G80:K80" si="33">SUM(G81:G85)</f>
        <v>1853.172</v>
      </c>
      <c r="H80" s="44">
        <f t="shared" si="33"/>
        <v>1852.452</v>
      </c>
      <c r="I80" s="44">
        <f t="shared" si="33"/>
        <v>1869.876</v>
      </c>
      <c r="J80" s="84">
        <f t="shared" si="33"/>
        <v>2057.5920000000001</v>
      </c>
      <c r="K80" s="45">
        <f t="shared" si="33"/>
        <v>1869.3720000000001</v>
      </c>
      <c r="L80" s="45">
        <f t="shared" ref="L80" si="34">SUM(L81:L85)</f>
        <v>1869.3720000000001</v>
      </c>
    </row>
    <row r="81" spans="1:13" x14ac:dyDescent="0.3">
      <c r="A81" s="137"/>
      <c r="B81" s="140"/>
      <c r="C81" s="161"/>
      <c r="D81" s="129"/>
      <c r="E81" s="46" t="s">
        <v>2</v>
      </c>
      <c r="F81" s="47">
        <f t="shared" si="31"/>
        <v>0</v>
      </c>
      <c r="G81" s="48">
        <v>0</v>
      </c>
      <c r="H81" s="48">
        <f>'[1]2021-2023'!I81</f>
        <v>0</v>
      </c>
      <c r="I81" s="48">
        <v>0</v>
      </c>
      <c r="J81" s="85">
        <v>0</v>
      </c>
      <c r="K81" s="49">
        <v>0</v>
      </c>
      <c r="L81" s="49">
        <v>0</v>
      </c>
    </row>
    <row r="82" spans="1:13" x14ac:dyDescent="0.3">
      <c r="A82" s="137"/>
      <c r="B82" s="140"/>
      <c r="C82" s="161"/>
      <c r="D82" s="129"/>
      <c r="E82" s="50" t="s">
        <v>73</v>
      </c>
      <c r="F82" s="47">
        <f t="shared" si="31"/>
        <v>0</v>
      </c>
      <c r="G82" s="48">
        <v>0</v>
      </c>
      <c r="H82" s="48">
        <f>'[1]2021-2023'!I82</f>
        <v>0</v>
      </c>
      <c r="I82" s="48">
        <v>0</v>
      </c>
      <c r="J82" s="85">
        <v>0</v>
      </c>
      <c r="K82" s="49">
        <v>0</v>
      </c>
      <c r="L82" s="49">
        <v>0</v>
      </c>
    </row>
    <row r="83" spans="1:13" ht="28.5" customHeight="1" x14ac:dyDescent="0.3">
      <c r="A83" s="137"/>
      <c r="B83" s="140"/>
      <c r="C83" s="161"/>
      <c r="D83" s="129"/>
      <c r="E83" s="46" t="s">
        <v>3</v>
      </c>
      <c r="F83" s="47">
        <f t="shared" si="31"/>
        <v>11371.835999999999</v>
      </c>
      <c r="G83" s="48">
        <v>1853.172</v>
      </c>
      <c r="H83" s="48">
        <f>'[1]2021-2023'!I83</f>
        <v>1852.452</v>
      </c>
      <c r="I83" s="48">
        <v>1869.876</v>
      </c>
      <c r="J83" s="85">
        <f>1869.372+188.22</f>
        <v>2057.5920000000001</v>
      </c>
      <c r="K83" s="49">
        <f>1869.372</f>
        <v>1869.3720000000001</v>
      </c>
      <c r="L83" s="49">
        <f>1869.372</f>
        <v>1869.3720000000001</v>
      </c>
    </row>
    <row r="84" spans="1:13" x14ac:dyDescent="0.3">
      <c r="A84" s="137"/>
      <c r="B84" s="140"/>
      <c r="C84" s="161"/>
      <c r="D84" s="129"/>
      <c r="E84" s="46" t="s">
        <v>4</v>
      </c>
      <c r="F84" s="47">
        <f t="shared" si="31"/>
        <v>0</v>
      </c>
      <c r="G84" s="48">
        <v>0</v>
      </c>
      <c r="H84" s="48">
        <f>'[1]2021-2023'!I84</f>
        <v>0</v>
      </c>
      <c r="I84" s="48">
        <v>0</v>
      </c>
      <c r="J84" s="85">
        <v>0</v>
      </c>
      <c r="K84" s="49">
        <v>0</v>
      </c>
      <c r="L84" s="49">
        <v>0</v>
      </c>
    </row>
    <row r="85" spans="1:13" ht="27.6" x14ac:dyDescent="0.3">
      <c r="A85" s="138"/>
      <c r="B85" s="141"/>
      <c r="C85" s="185"/>
      <c r="D85" s="145"/>
      <c r="E85" s="51" t="s">
        <v>5</v>
      </c>
      <c r="F85" s="52">
        <f t="shared" si="31"/>
        <v>0</v>
      </c>
      <c r="G85" s="53">
        <v>0</v>
      </c>
      <c r="H85" s="53">
        <f>'[1]2021-2023'!I85</f>
        <v>0</v>
      </c>
      <c r="I85" s="53">
        <v>0</v>
      </c>
      <c r="J85" s="86">
        <v>0</v>
      </c>
      <c r="K85" s="54">
        <v>0</v>
      </c>
      <c r="L85" s="54">
        <v>0</v>
      </c>
    </row>
    <row r="86" spans="1:13" x14ac:dyDescent="0.3">
      <c r="A86" s="136" t="s">
        <v>101</v>
      </c>
      <c r="B86" s="139" t="s">
        <v>25</v>
      </c>
      <c r="C86" s="142" t="s">
        <v>112</v>
      </c>
      <c r="D86" s="128" t="s">
        <v>12</v>
      </c>
      <c r="E86" s="42" t="s">
        <v>1</v>
      </c>
      <c r="F86" s="43">
        <f t="shared" si="31"/>
        <v>191268.68966999999</v>
      </c>
      <c r="G86" s="44">
        <f t="shared" ref="G86:L86" si="35">SUM(G87:G91)</f>
        <v>42765.360719999997</v>
      </c>
      <c r="H86" s="44">
        <f t="shared" si="35"/>
        <v>11259.705899999999</v>
      </c>
      <c r="I86" s="44">
        <f t="shared" si="35"/>
        <v>32579.968049999999</v>
      </c>
      <c r="J86" s="84">
        <f t="shared" si="35"/>
        <v>40423.654999999999</v>
      </c>
      <c r="K86" s="45">
        <f t="shared" si="35"/>
        <v>32120</v>
      </c>
      <c r="L86" s="45">
        <f t="shared" si="35"/>
        <v>32120</v>
      </c>
    </row>
    <row r="87" spans="1:13" x14ac:dyDescent="0.3">
      <c r="A87" s="137"/>
      <c r="B87" s="140"/>
      <c r="C87" s="143"/>
      <c r="D87" s="129"/>
      <c r="E87" s="46" t="s">
        <v>2</v>
      </c>
      <c r="F87" s="47">
        <f t="shared" si="31"/>
        <v>0</v>
      </c>
      <c r="G87" s="48">
        <v>0</v>
      </c>
      <c r="H87" s="48">
        <f>'[1]2021-2023'!I87</f>
        <v>0</v>
      </c>
      <c r="I87" s="48">
        <v>0</v>
      </c>
      <c r="J87" s="85">
        <v>0</v>
      </c>
      <c r="K87" s="49">
        <v>0</v>
      </c>
      <c r="L87" s="49">
        <v>0</v>
      </c>
    </row>
    <row r="88" spans="1:13" x14ac:dyDescent="0.3">
      <c r="A88" s="137"/>
      <c r="B88" s="140"/>
      <c r="C88" s="143"/>
      <c r="D88" s="129"/>
      <c r="E88" s="50" t="s">
        <v>73</v>
      </c>
      <c r="F88" s="47">
        <f t="shared" si="31"/>
        <v>0</v>
      </c>
      <c r="G88" s="48">
        <v>0</v>
      </c>
      <c r="H88" s="48">
        <f>'[1]2021-2023'!I88</f>
        <v>0</v>
      </c>
      <c r="I88" s="48">
        <v>0</v>
      </c>
      <c r="J88" s="85">
        <v>0</v>
      </c>
      <c r="K88" s="49">
        <v>0</v>
      </c>
      <c r="L88" s="49">
        <v>0</v>
      </c>
    </row>
    <row r="89" spans="1:13" ht="27.6" x14ac:dyDescent="0.3">
      <c r="A89" s="137"/>
      <c r="B89" s="140" t="s">
        <v>9</v>
      </c>
      <c r="C89" s="143"/>
      <c r="D89" s="129"/>
      <c r="E89" s="46" t="s">
        <v>3</v>
      </c>
      <c r="F89" s="47">
        <f t="shared" si="31"/>
        <v>0</v>
      </c>
      <c r="G89" s="48">
        <v>0</v>
      </c>
      <c r="H89" s="48">
        <f>'[1]2021-2023'!I89</f>
        <v>0</v>
      </c>
      <c r="I89" s="48">
        <v>0</v>
      </c>
      <c r="J89" s="85">
        <v>0</v>
      </c>
      <c r="K89" s="49">
        <v>0</v>
      </c>
      <c r="L89" s="49">
        <v>0</v>
      </c>
    </row>
    <row r="90" spans="1:13" x14ac:dyDescent="0.3">
      <c r="A90" s="137"/>
      <c r="B90" s="140"/>
      <c r="C90" s="143"/>
      <c r="D90" s="129"/>
      <c r="E90" s="46" t="s">
        <v>4</v>
      </c>
      <c r="F90" s="47">
        <f t="shared" si="31"/>
        <v>191268.68966999999</v>
      </c>
      <c r="G90" s="48">
        <v>42765.360719999997</v>
      </c>
      <c r="H90" s="48">
        <f>'[1]2021-2023'!I90</f>
        <v>11259.705899999999</v>
      </c>
      <c r="I90" s="48">
        <f>27220.96805+5359</f>
        <v>32579.968049999999</v>
      </c>
      <c r="J90" s="85">
        <f>40423.655</f>
        <v>40423.654999999999</v>
      </c>
      <c r="K90" s="48">
        <f>32120</f>
        <v>32120</v>
      </c>
      <c r="L90" s="48">
        <f>32120</f>
        <v>32120</v>
      </c>
      <c r="M90" s="3"/>
    </row>
    <row r="91" spans="1:13" ht="28.2" thickBot="1" x14ac:dyDescent="0.35">
      <c r="A91" s="194"/>
      <c r="B91" s="195"/>
      <c r="C91" s="168"/>
      <c r="D91" s="196"/>
      <c r="E91" s="66" t="s">
        <v>5</v>
      </c>
      <c r="F91" s="67">
        <f t="shared" si="31"/>
        <v>0</v>
      </c>
      <c r="G91" s="68">
        <v>0</v>
      </c>
      <c r="H91" s="68">
        <f>'[1]2021-2023'!I91</f>
        <v>0</v>
      </c>
      <c r="I91" s="68">
        <v>0</v>
      </c>
      <c r="J91" s="90">
        <v>0</v>
      </c>
      <c r="K91" s="69">
        <v>0</v>
      </c>
      <c r="L91" s="69">
        <v>0</v>
      </c>
    </row>
    <row r="92" spans="1:13" x14ac:dyDescent="0.3">
      <c r="A92" s="103" t="s">
        <v>54</v>
      </c>
      <c r="B92" s="106" t="s">
        <v>58</v>
      </c>
      <c r="C92" s="155" t="s">
        <v>112</v>
      </c>
      <c r="D92" s="146" t="s">
        <v>36</v>
      </c>
      <c r="E92" s="29" t="s">
        <v>1</v>
      </c>
      <c r="F92" s="30">
        <f t="shared" si="31"/>
        <v>1488267.32204</v>
      </c>
      <c r="G92" s="31">
        <f t="shared" ref="G92:I92" si="36">SUM(G93:G97)</f>
        <v>387568.55987</v>
      </c>
      <c r="H92" s="31">
        <f t="shared" si="36"/>
        <v>382789.42371</v>
      </c>
      <c r="I92" s="31">
        <f t="shared" si="36"/>
        <v>105126.52405000001</v>
      </c>
      <c r="J92" s="81">
        <f t="shared" ref="J92:L92" si="37">SUM(J93:J97)</f>
        <v>292339.79340999998</v>
      </c>
      <c r="K92" s="32">
        <f t="shared" si="37"/>
        <v>159280.552</v>
      </c>
      <c r="L92" s="32">
        <f t="shared" si="37"/>
        <v>161162.46900000001</v>
      </c>
    </row>
    <row r="93" spans="1:13" x14ac:dyDescent="0.3">
      <c r="A93" s="104"/>
      <c r="B93" s="107"/>
      <c r="C93" s="151"/>
      <c r="D93" s="147"/>
      <c r="E93" s="33" t="s">
        <v>2</v>
      </c>
      <c r="F93" s="34">
        <f t="shared" si="31"/>
        <v>0</v>
      </c>
      <c r="G93" s="35">
        <v>0</v>
      </c>
      <c r="H93" s="35">
        <f>'[1]2021-2023'!I93</f>
        <v>0</v>
      </c>
      <c r="I93" s="35">
        <v>0</v>
      </c>
      <c r="J93" s="82">
        <v>0</v>
      </c>
      <c r="K93" s="36">
        <v>0</v>
      </c>
      <c r="L93" s="36">
        <v>0</v>
      </c>
    </row>
    <row r="94" spans="1:13" x14ac:dyDescent="0.3">
      <c r="A94" s="104"/>
      <c r="B94" s="107"/>
      <c r="C94" s="151"/>
      <c r="D94" s="147"/>
      <c r="E94" s="37" t="s">
        <v>73</v>
      </c>
      <c r="F94" s="34">
        <f t="shared" si="31"/>
        <v>0</v>
      </c>
      <c r="G94" s="35">
        <v>0</v>
      </c>
      <c r="H94" s="35">
        <f>'[1]2021-2023'!I94</f>
        <v>0</v>
      </c>
      <c r="I94" s="35">
        <v>0</v>
      </c>
      <c r="J94" s="82">
        <v>0</v>
      </c>
      <c r="K94" s="36">
        <v>0</v>
      </c>
      <c r="L94" s="36">
        <v>0</v>
      </c>
    </row>
    <row r="95" spans="1:13" ht="27.6" x14ac:dyDescent="0.3">
      <c r="A95" s="104"/>
      <c r="B95" s="107"/>
      <c r="C95" s="151"/>
      <c r="D95" s="147"/>
      <c r="E95" s="33" t="s">
        <v>3</v>
      </c>
      <c r="F95" s="34">
        <f t="shared" si="31"/>
        <v>0</v>
      </c>
      <c r="G95" s="35">
        <v>0</v>
      </c>
      <c r="H95" s="35">
        <f>'[1]2021-2023'!I95</f>
        <v>0</v>
      </c>
      <c r="I95" s="35">
        <v>0</v>
      </c>
      <c r="J95" s="82">
        <v>0</v>
      </c>
      <c r="K95" s="36">
        <v>0</v>
      </c>
      <c r="L95" s="36">
        <v>0</v>
      </c>
    </row>
    <row r="96" spans="1:13" x14ac:dyDescent="0.3">
      <c r="A96" s="104"/>
      <c r="B96" s="107"/>
      <c r="C96" s="151"/>
      <c r="D96" s="147"/>
      <c r="E96" s="33" t="s">
        <v>4</v>
      </c>
      <c r="F96" s="34">
        <f t="shared" si="31"/>
        <v>1488267.32204</v>
      </c>
      <c r="G96" s="35">
        <f>408522.91781-20954.35794</f>
        <v>387568.55987</v>
      </c>
      <c r="H96" s="35">
        <f>'[1]2021-2023'!I96</f>
        <v>382789.42371</v>
      </c>
      <c r="I96" s="35">
        <v>105126.52405000001</v>
      </c>
      <c r="J96" s="82">
        <f>292654.79341-315</f>
        <v>292339.79340999998</v>
      </c>
      <c r="K96" s="36">
        <f>159280.552</f>
        <v>159280.552</v>
      </c>
      <c r="L96" s="36">
        <f>161162.469</f>
        <v>161162.46900000001</v>
      </c>
      <c r="M96" s="3"/>
    </row>
    <row r="97" spans="1:12" ht="28.2" thickBot="1" x14ac:dyDescent="0.35">
      <c r="A97" s="176"/>
      <c r="B97" s="179"/>
      <c r="C97" s="184"/>
      <c r="D97" s="190"/>
      <c r="E97" s="59" t="s">
        <v>5</v>
      </c>
      <c r="F97" s="60">
        <f t="shared" si="31"/>
        <v>0</v>
      </c>
      <c r="G97" s="61">
        <v>0</v>
      </c>
      <c r="H97" s="61">
        <f>'[1]2021-2023'!I97</f>
        <v>0</v>
      </c>
      <c r="I97" s="61">
        <v>0</v>
      </c>
      <c r="J97" s="88">
        <v>0</v>
      </c>
      <c r="K97" s="62">
        <v>0</v>
      </c>
      <c r="L97" s="62">
        <v>0</v>
      </c>
    </row>
    <row r="98" spans="1:12" x14ac:dyDescent="0.3">
      <c r="A98" s="164" t="s">
        <v>26</v>
      </c>
      <c r="B98" s="166" t="s">
        <v>34</v>
      </c>
      <c r="C98" s="182" t="s">
        <v>112</v>
      </c>
      <c r="D98" s="134" t="s">
        <v>115</v>
      </c>
      <c r="E98" s="29" t="s">
        <v>1</v>
      </c>
      <c r="F98" s="30">
        <f t="shared" si="31"/>
        <v>22887.350330000001</v>
      </c>
      <c r="G98" s="31">
        <f t="shared" ref="G98:L103" si="38">SUM(G104,G110,G116)</f>
        <v>5198.8884300000009</v>
      </c>
      <c r="H98" s="31">
        <f t="shared" si="38"/>
        <v>5950.1195299999999</v>
      </c>
      <c r="I98" s="31">
        <f t="shared" si="38"/>
        <v>8652.6383700000006</v>
      </c>
      <c r="J98" s="81">
        <f t="shared" si="38"/>
        <v>1028.568</v>
      </c>
      <c r="K98" s="32">
        <f t="shared" si="38"/>
        <v>1028.568</v>
      </c>
      <c r="L98" s="32">
        <f t="shared" si="38"/>
        <v>1028.568</v>
      </c>
    </row>
    <row r="99" spans="1:12" x14ac:dyDescent="0.3">
      <c r="A99" s="165"/>
      <c r="B99" s="167"/>
      <c r="C99" s="183"/>
      <c r="D99" s="135"/>
      <c r="E99" s="33" t="s">
        <v>2</v>
      </c>
      <c r="F99" s="34">
        <f t="shared" si="31"/>
        <v>0</v>
      </c>
      <c r="G99" s="35">
        <f t="shared" si="38"/>
        <v>0</v>
      </c>
      <c r="H99" s="35">
        <f t="shared" si="38"/>
        <v>0</v>
      </c>
      <c r="I99" s="35">
        <f t="shared" si="38"/>
        <v>0</v>
      </c>
      <c r="J99" s="82">
        <f t="shared" si="38"/>
        <v>0</v>
      </c>
      <c r="K99" s="36">
        <f t="shared" si="38"/>
        <v>0</v>
      </c>
      <c r="L99" s="36">
        <f t="shared" si="38"/>
        <v>0</v>
      </c>
    </row>
    <row r="100" spans="1:12" x14ac:dyDescent="0.3">
      <c r="A100" s="165"/>
      <c r="B100" s="167"/>
      <c r="C100" s="183"/>
      <c r="D100" s="135"/>
      <c r="E100" s="37" t="s">
        <v>73</v>
      </c>
      <c r="F100" s="34">
        <f t="shared" si="31"/>
        <v>0</v>
      </c>
      <c r="G100" s="35">
        <f t="shared" si="38"/>
        <v>0</v>
      </c>
      <c r="H100" s="35">
        <f t="shared" si="38"/>
        <v>0</v>
      </c>
      <c r="I100" s="35">
        <f t="shared" si="38"/>
        <v>0</v>
      </c>
      <c r="J100" s="82">
        <f t="shared" si="38"/>
        <v>0</v>
      </c>
      <c r="K100" s="36">
        <f t="shared" si="38"/>
        <v>0</v>
      </c>
      <c r="L100" s="36">
        <f t="shared" si="38"/>
        <v>0</v>
      </c>
    </row>
    <row r="101" spans="1:12" ht="27.6" x14ac:dyDescent="0.3">
      <c r="A101" s="165"/>
      <c r="B101" s="167"/>
      <c r="C101" s="183"/>
      <c r="D101" s="135"/>
      <c r="E101" s="33" t="s">
        <v>3</v>
      </c>
      <c r="F101" s="34">
        <f t="shared" si="31"/>
        <v>0</v>
      </c>
      <c r="G101" s="35">
        <f t="shared" si="38"/>
        <v>0</v>
      </c>
      <c r="H101" s="35">
        <f t="shared" si="38"/>
        <v>0</v>
      </c>
      <c r="I101" s="35">
        <f t="shared" si="38"/>
        <v>0</v>
      </c>
      <c r="J101" s="82">
        <f t="shared" si="38"/>
        <v>0</v>
      </c>
      <c r="K101" s="36">
        <f t="shared" si="38"/>
        <v>0</v>
      </c>
      <c r="L101" s="36">
        <f t="shared" si="38"/>
        <v>0</v>
      </c>
    </row>
    <row r="102" spans="1:12" x14ac:dyDescent="0.3">
      <c r="A102" s="165"/>
      <c r="B102" s="167"/>
      <c r="C102" s="183"/>
      <c r="D102" s="135"/>
      <c r="E102" s="33" t="s">
        <v>4</v>
      </c>
      <c r="F102" s="34">
        <f t="shared" si="31"/>
        <v>22887.350330000001</v>
      </c>
      <c r="G102" s="35">
        <f t="shared" si="38"/>
        <v>5198.8884300000009</v>
      </c>
      <c r="H102" s="35">
        <f t="shared" si="38"/>
        <v>5950.1195299999999</v>
      </c>
      <c r="I102" s="35">
        <f t="shared" si="38"/>
        <v>8652.6383700000006</v>
      </c>
      <c r="J102" s="82">
        <f t="shared" si="38"/>
        <v>1028.568</v>
      </c>
      <c r="K102" s="36">
        <f t="shared" si="38"/>
        <v>1028.568</v>
      </c>
      <c r="L102" s="36">
        <f t="shared" si="38"/>
        <v>1028.568</v>
      </c>
    </row>
    <row r="103" spans="1:12" ht="27.6" x14ac:dyDescent="0.3">
      <c r="A103" s="165"/>
      <c r="B103" s="167"/>
      <c r="C103" s="183"/>
      <c r="D103" s="135"/>
      <c r="E103" s="38" t="s">
        <v>5</v>
      </c>
      <c r="F103" s="39">
        <f t="shared" si="31"/>
        <v>0</v>
      </c>
      <c r="G103" s="40">
        <f t="shared" si="38"/>
        <v>0</v>
      </c>
      <c r="H103" s="40">
        <f t="shared" si="38"/>
        <v>0</v>
      </c>
      <c r="I103" s="40">
        <f t="shared" si="38"/>
        <v>0</v>
      </c>
      <c r="J103" s="83">
        <f t="shared" si="38"/>
        <v>0</v>
      </c>
      <c r="K103" s="41">
        <f t="shared" si="38"/>
        <v>0</v>
      </c>
      <c r="L103" s="41">
        <f t="shared" si="38"/>
        <v>0</v>
      </c>
    </row>
    <row r="104" spans="1:12" x14ac:dyDescent="0.3">
      <c r="A104" s="163" t="s">
        <v>59</v>
      </c>
      <c r="B104" s="180" t="s">
        <v>114</v>
      </c>
      <c r="C104" s="142">
        <v>2024</v>
      </c>
      <c r="D104" s="174" t="s">
        <v>116</v>
      </c>
      <c r="E104" s="42" t="s">
        <v>1</v>
      </c>
      <c r="F104" s="43">
        <f t="shared" ref="F104:F116" si="39">SUM(G104:L104)</f>
        <v>262.99290999999999</v>
      </c>
      <c r="G104" s="44">
        <f t="shared" ref="G104:L104" si="40">SUM(G105:G109)</f>
        <v>0</v>
      </c>
      <c r="H104" s="44">
        <f>'[1]2021-2023'!I104</f>
        <v>0</v>
      </c>
      <c r="I104" s="44">
        <f t="shared" si="40"/>
        <v>262.99290999999999</v>
      </c>
      <c r="J104" s="84">
        <f t="shared" si="40"/>
        <v>0</v>
      </c>
      <c r="K104" s="45">
        <f t="shared" si="40"/>
        <v>0</v>
      </c>
      <c r="L104" s="45">
        <f t="shared" si="40"/>
        <v>0</v>
      </c>
    </row>
    <row r="105" spans="1:12" x14ac:dyDescent="0.3">
      <c r="A105" s="163"/>
      <c r="B105" s="180"/>
      <c r="C105" s="143"/>
      <c r="D105" s="174"/>
      <c r="E105" s="46" t="s">
        <v>2</v>
      </c>
      <c r="F105" s="47">
        <f t="shared" si="39"/>
        <v>0</v>
      </c>
      <c r="G105" s="48">
        <v>0</v>
      </c>
      <c r="H105" s="48">
        <f>'[1]2021-2023'!I105</f>
        <v>0</v>
      </c>
      <c r="I105" s="48">
        <v>0</v>
      </c>
      <c r="J105" s="85">
        <v>0</v>
      </c>
      <c r="K105" s="49">
        <v>0</v>
      </c>
      <c r="L105" s="49">
        <v>0</v>
      </c>
    </row>
    <row r="106" spans="1:12" x14ac:dyDescent="0.3">
      <c r="A106" s="163"/>
      <c r="B106" s="180"/>
      <c r="C106" s="143"/>
      <c r="D106" s="174"/>
      <c r="E106" s="50" t="s">
        <v>73</v>
      </c>
      <c r="F106" s="47">
        <f t="shared" si="39"/>
        <v>0</v>
      </c>
      <c r="G106" s="48">
        <v>0</v>
      </c>
      <c r="H106" s="48">
        <f>'[1]2021-2023'!I106</f>
        <v>0</v>
      </c>
      <c r="I106" s="48">
        <v>0</v>
      </c>
      <c r="J106" s="85">
        <v>0</v>
      </c>
      <c r="K106" s="49">
        <v>0</v>
      </c>
      <c r="L106" s="49">
        <v>0</v>
      </c>
    </row>
    <row r="107" spans="1:12" ht="27.6" x14ac:dyDescent="0.3">
      <c r="A107" s="163"/>
      <c r="B107" s="180"/>
      <c r="C107" s="143"/>
      <c r="D107" s="174"/>
      <c r="E107" s="46" t="s">
        <v>3</v>
      </c>
      <c r="F107" s="47">
        <f t="shared" si="39"/>
        <v>0</v>
      </c>
      <c r="G107" s="48">
        <v>0</v>
      </c>
      <c r="H107" s="48">
        <f>'[1]2021-2023'!I107</f>
        <v>0</v>
      </c>
      <c r="I107" s="48">
        <v>0</v>
      </c>
      <c r="J107" s="85">
        <v>0</v>
      </c>
      <c r="K107" s="49">
        <v>0</v>
      </c>
      <c r="L107" s="49">
        <v>0</v>
      </c>
    </row>
    <row r="108" spans="1:12" x14ac:dyDescent="0.3">
      <c r="A108" s="163"/>
      <c r="B108" s="180"/>
      <c r="C108" s="143"/>
      <c r="D108" s="174"/>
      <c r="E108" s="46" t="s">
        <v>4</v>
      </c>
      <c r="F108" s="47">
        <f t="shared" si="39"/>
        <v>262.99290999999999</v>
      </c>
      <c r="G108" s="48">
        <v>0</v>
      </c>
      <c r="H108" s="48">
        <f>'[1]2021-2023'!I108</f>
        <v>0</v>
      </c>
      <c r="I108" s="48">
        <v>262.99290999999999</v>
      </c>
      <c r="J108" s="85">
        <v>0</v>
      </c>
      <c r="K108" s="49">
        <v>0</v>
      </c>
      <c r="L108" s="49">
        <v>0</v>
      </c>
    </row>
    <row r="109" spans="1:12" ht="27.6" x14ac:dyDescent="0.3">
      <c r="A109" s="163"/>
      <c r="B109" s="180"/>
      <c r="C109" s="144"/>
      <c r="D109" s="174"/>
      <c r="E109" s="51" t="s">
        <v>5</v>
      </c>
      <c r="F109" s="52">
        <f t="shared" si="39"/>
        <v>0</v>
      </c>
      <c r="G109" s="53">
        <v>0</v>
      </c>
      <c r="H109" s="53">
        <f>'[1]2021-2023'!I109</f>
        <v>0</v>
      </c>
      <c r="I109" s="53">
        <v>0</v>
      </c>
      <c r="J109" s="86">
        <v>0</v>
      </c>
      <c r="K109" s="54">
        <v>0</v>
      </c>
      <c r="L109" s="54">
        <v>0</v>
      </c>
    </row>
    <row r="110" spans="1:12" x14ac:dyDescent="0.3">
      <c r="A110" s="136" t="s">
        <v>60</v>
      </c>
      <c r="B110" s="139" t="s">
        <v>27</v>
      </c>
      <c r="C110" s="142" t="s">
        <v>127</v>
      </c>
      <c r="D110" s="128" t="s">
        <v>115</v>
      </c>
      <c r="E110" s="42" t="s">
        <v>1</v>
      </c>
      <c r="F110" s="43">
        <f t="shared" si="39"/>
        <v>17650.352640000001</v>
      </c>
      <c r="G110" s="44">
        <f t="shared" ref="G110:L110" si="41">SUM(G111:G115)</f>
        <v>4645.8104300000005</v>
      </c>
      <c r="H110" s="44">
        <f t="shared" si="41"/>
        <v>5454.5422099999996</v>
      </c>
      <c r="I110" s="44">
        <f t="shared" si="41"/>
        <v>7550</v>
      </c>
      <c r="J110" s="84">
        <f t="shared" si="41"/>
        <v>0</v>
      </c>
      <c r="K110" s="45">
        <f t="shared" si="41"/>
        <v>0</v>
      </c>
      <c r="L110" s="45">
        <f t="shared" si="41"/>
        <v>0</v>
      </c>
    </row>
    <row r="111" spans="1:12" x14ac:dyDescent="0.3">
      <c r="A111" s="137"/>
      <c r="B111" s="140"/>
      <c r="C111" s="143"/>
      <c r="D111" s="129"/>
      <c r="E111" s="46" t="s">
        <v>2</v>
      </c>
      <c r="F111" s="47">
        <f t="shared" si="39"/>
        <v>0</v>
      </c>
      <c r="G111" s="48">
        <v>0</v>
      </c>
      <c r="H111" s="48">
        <f>'[1]2021-2023'!I111</f>
        <v>0</v>
      </c>
      <c r="I111" s="48">
        <v>0</v>
      </c>
      <c r="J111" s="85">
        <v>0</v>
      </c>
      <c r="K111" s="49">
        <v>0</v>
      </c>
      <c r="L111" s="49">
        <v>0</v>
      </c>
    </row>
    <row r="112" spans="1:12" x14ac:dyDescent="0.3">
      <c r="A112" s="137"/>
      <c r="B112" s="140"/>
      <c r="C112" s="143"/>
      <c r="D112" s="129"/>
      <c r="E112" s="50" t="s">
        <v>73</v>
      </c>
      <c r="F112" s="47">
        <f t="shared" si="39"/>
        <v>0</v>
      </c>
      <c r="G112" s="48">
        <v>0</v>
      </c>
      <c r="H112" s="48">
        <f>'[1]2021-2023'!I112</f>
        <v>0</v>
      </c>
      <c r="I112" s="48">
        <v>0</v>
      </c>
      <c r="J112" s="85">
        <v>0</v>
      </c>
      <c r="K112" s="49">
        <v>0</v>
      </c>
      <c r="L112" s="49">
        <v>0</v>
      </c>
    </row>
    <row r="113" spans="1:13" ht="27.6" x14ac:dyDescent="0.3">
      <c r="A113" s="137"/>
      <c r="B113" s="140"/>
      <c r="C113" s="143"/>
      <c r="D113" s="129"/>
      <c r="E113" s="46" t="s">
        <v>3</v>
      </c>
      <c r="F113" s="47">
        <f t="shared" si="39"/>
        <v>0</v>
      </c>
      <c r="G113" s="48">
        <v>0</v>
      </c>
      <c r="H113" s="48">
        <f>'[1]2021-2023'!I113</f>
        <v>0</v>
      </c>
      <c r="I113" s="48">
        <v>0</v>
      </c>
      <c r="J113" s="85">
        <v>0</v>
      </c>
      <c r="K113" s="49">
        <v>0</v>
      </c>
      <c r="L113" s="49">
        <v>0</v>
      </c>
    </row>
    <row r="114" spans="1:13" x14ac:dyDescent="0.3">
      <c r="A114" s="137"/>
      <c r="B114" s="140"/>
      <c r="C114" s="143"/>
      <c r="D114" s="129"/>
      <c r="E114" s="46" t="s">
        <v>4</v>
      </c>
      <c r="F114" s="47">
        <f t="shared" si="39"/>
        <v>17650.352640000001</v>
      </c>
      <c r="G114" s="48">
        <f>4645.81043</f>
        <v>4645.8104300000005</v>
      </c>
      <c r="H114" s="48">
        <f>'[1]2021-2023'!I114</f>
        <v>5454.5422099999996</v>
      </c>
      <c r="I114" s="48">
        <v>7550</v>
      </c>
      <c r="J114" s="85">
        <v>0</v>
      </c>
      <c r="K114" s="49">
        <v>0</v>
      </c>
      <c r="L114" s="49">
        <v>0</v>
      </c>
      <c r="M114" s="3"/>
    </row>
    <row r="115" spans="1:13" ht="27.6" x14ac:dyDescent="0.3">
      <c r="A115" s="138"/>
      <c r="B115" s="141"/>
      <c r="C115" s="144"/>
      <c r="D115" s="145"/>
      <c r="E115" s="51" t="s">
        <v>5</v>
      </c>
      <c r="F115" s="52">
        <f t="shared" si="39"/>
        <v>0</v>
      </c>
      <c r="G115" s="53">
        <v>0</v>
      </c>
      <c r="H115" s="53">
        <f>'[1]2021-2023'!I115</f>
        <v>0</v>
      </c>
      <c r="I115" s="53">
        <v>0</v>
      </c>
      <c r="J115" s="86">
        <v>0</v>
      </c>
      <c r="K115" s="54">
        <v>0</v>
      </c>
      <c r="L115" s="54">
        <v>0</v>
      </c>
    </row>
    <row r="116" spans="1:13" x14ac:dyDescent="0.3">
      <c r="A116" s="136" t="s">
        <v>28</v>
      </c>
      <c r="B116" s="139" t="s">
        <v>113</v>
      </c>
      <c r="C116" s="160" t="s">
        <v>112</v>
      </c>
      <c r="D116" s="128" t="s">
        <v>115</v>
      </c>
      <c r="E116" s="42" t="s">
        <v>1</v>
      </c>
      <c r="F116" s="43">
        <f t="shared" si="39"/>
        <v>4974.0047800000002</v>
      </c>
      <c r="G116" s="44">
        <f t="shared" ref="G116:L116" si="42">SUM(G117:G121)</f>
        <v>553.07799999999997</v>
      </c>
      <c r="H116" s="44">
        <f t="shared" si="42"/>
        <v>495.57731999999999</v>
      </c>
      <c r="I116" s="44">
        <f t="shared" si="42"/>
        <v>839.64546000000007</v>
      </c>
      <c r="J116" s="84">
        <f t="shared" si="42"/>
        <v>1028.568</v>
      </c>
      <c r="K116" s="45">
        <f t="shared" si="42"/>
        <v>1028.568</v>
      </c>
      <c r="L116" s="45">
        <f t="shared" si="42"/>
        <v>1028.568</v>
      </c>
    </row>
    <row r="117" spans="1:13" x14ac:dyDescent="0.3">
      <c r="A117" s="137"/>
      <c r="B117" s="140"/>
      <c r="C117" s="161"/>
      <c r="D117" s="129"/>
      <c r="E117" s="46" t="s">
        <v>2</v>
      </c>
      <c r="F117" s="43">
        <f t="shared" ref="F117:F198" si="43">SUM(G117:L117)</f>
        <v>0</v>
      </c>
      <c r="G117" s="48">
        <v>0</v>
      </c>
      <c r="H117" s="48">
        <f>'[1]2021-2023'!I117</f>
        <v>0</v>
      </c>
      <c r="I117" s="48">
        <v>0</v>
      </c>
      <c r="J117" s="85">
        <v>0</v>
      </c>
      <c r="K117" s="49">
        <v>0</v>
      </c>
      <c r="L117" s="49">
        <v>0</v>
      </c>
    </row>
    <row r="118" spans="1:13" x14ac:dyDescent="0.3">
      <c r="A118" s="137"/>
      <c r="B118" s="140"/>
      <c r="C118" s="161"/>
      <c r="D118" s="129"/>
      <c r="E118" s="50" t="s">
        <v>73</v>
      </c>
      <c r="F118" s="43">
        <f t="shared" si="43"/>
        <v>0</v>
      </c>
      <c r="G118" s="48">
        <v>0</v>
      </c>
      <c r="H118" s="48">
        <f>'[1]2021-2023'!I118</f>
        <v>0</v>
      </c>
      <c r="I118" s="48">
        <v>0</v>
      </c>
      <c r="J118" s="85">
        <v>0</v>
      </c>
      <c r="K118" s="49">
        <v>0</v>
      </c>
      <c r="L118" s="49">
        <v>0</v>
      </c>
    </row>
    <row r="119" spans="1:13" ht="27.6" x14ac:dyDescent="0.3">
      <c r="A119" s="137"/>
      <c r="B119" s="140"/>
      <c r="C119" s="161"/>
      <c r="D119" s="129"/>
      <c r="E119" s="46" t="s">
        <v>3</v>
      </c>
      <c r="F119" s="43">
        <f t="shared" si="43"/>
        <v>0</v>
      </c>
      <c r="G119" s="48">
        <v>0</v>
      </c>
      <c r="H119" s="48">
        <f>'[1]2021-2023'!I119</f>
        <v>0</v>
      </c>
      <c r="I119" s="48">
        <v>0</v>
      </c>
      <c r="J119" s="85">
        <v>0</v>
      </c>
      <c r="K119" s="49">
        <v>0</v>
      </c>
      <c r="L119" s="49">
        <v>0</v>
      </c>
    </row>
    <row r="120" spans="1:13" x14ac:dyDescent="0.3">
      <c r="A120" s="137"/>
      <c r="B120" s="140"/>
      <c r="C120" s="161"/>
      <c r="D120" s="129"/>
      <c r="E120" s="46" t="s">
        <v>4</v>
      </c>
      <c r="F120" s="43">
        <f t="shared" si="43"/>
        <v>4974.0047800000002</v>
      </c>
      <c r="G120" s="48">
        <f>553.078</f>
        <v>553.07799999999997</v>
      </c>
      <c r="H120" s="48">
        <f>'[1]2021-2023'!I120</f>
        <v>495.57731999999999</v>
      </c>
      <c r="I120" s="48">
        <f>68.21946+771.426</f>
        <v>839.64546000000007</v>
      </c>
      <c r="J120" s="85">
        <v>1028.568</v>
      </c>
      <c r="K120" s="49">
        <v>1028.568</v>
      </c>
      <c r="L120" s="49">
        <v>1028.568</v>
      </c>
      <c r="M120" s="3"/>
    </row>
    <row r="121" spans="1:13" ht="28.2" thickBot="1" x14ac:dyDescent="0.35">
      <c r="A121" s="138"/>
      <c r="B121" s="141"/>
      <c r="C121" s="185"/>
      <c r="D121" s="145"/>
      <c r="E121" s="51" t="s">
        <v>5</v>
      </c>
      <c r="F121" s="43">
        <f t="shared" si="43"/>
        <v>0</v>
      </c>
      <c r="G121" s="53">
        <v>0</v>
      </c>
      <c r="H121" s="53">
        <f>'[1]2021-2023'!I121</f>
        <v>0</v>
      </c>
      <c r="I121" s="53">
        <v>0</v>
      </c>
      <c r="J121" s="86">
        <v>0</v>
      </c>
      <c r="K121" s="54">
        <v>0</v>
      </c>
      <c r="L121" s="54">
        <v>0</v>
      </c>
    </row>
    <row r="122" spans="1:13" x14ac:dyDescent="0.3">
      <c r="A122" s="103" t="s">
        <v>29</v>
      </c>
      <c r="B122" s="106" t="s">
        <v>30</v>
      </c>
      <c r="C122" s="155" t="s">
        <v>112</v>
      </c>
      <c r="D122" s="146" t="s">
        <v>36</v>
      </c>
      <c r="E122" s="29" t="s">
        <v>1</v>
      </c>
      <c r="F122" s="94">
        <f t="shared" si="43"/>
        <v>321904.07545999996</v>
      </c>
      <c r="G122" s="31">
        <f t="shared" ref="G122:H122" si="44">SUM(G123:G127)</f>
        <v>72293.469130000012</v>
      </c>
      <c r="H122" s="31">
        <f t="shared" si="44"/>
        <v>41523.617209999997</v>
      </c>
      <c r="I122" s="31">
        <f t="shared" ref="I122:L122" si="45">SUM(I123:I127)</f>
        <v>35906.107839999997</v>
      </c>
      <c r="J122" s="81">
        <f t="shared" si="45"/>
        <v>66715.940400000007</v>
      </c>
      <c r="K122" s="32">
        <f t="shared" si="45"/>
        <v>57615.448490000002</v>
      </c>
      <c r="L122" s="32">
        <f t="shared" si="45"/>
        <v>47849.492389999999</v>
      </c>
    </row>
    <row r="123" spans="1:13" x14ac:dyDescent="0.3">
      <c r="A123" s="104"/>
      <c r="B123" s="107"/>
      <c r="C123" s="151"/>
      <c r="D123" s="147"/>
      <c r="E123" s="33" t="s">
        <v>2</v>
      </c>
      <c r="F123" s="94">
        <f t="shared" si="43"/>
        <v>0</v>
      </c>
      <c r="G123" s="35">
        <v>0</v>
      </c>
      <c r="H123" s="35">
        <f>'[1]2021-2023'!I123</f>
        <v>0</v>
      </c>
      <c r="I123" s="35">
        <v>0</v>
      </c>
      <c r="J123" s="82">
        <v>0</v>
      </c>
      <c r="K123" s="36">
        <v>0</v>
      </c>
      <c r="L123" s="36">
        <v>0</v>
      </c>
    </row>
    <row r="124" spans="1:13" x14ac:dyDescent="0.3">
      <c r="A124" s="104"/>
      <c r="B124" s="107"/>
      <c r="C124" s="151"/>
      <c r="D124" s="147"/>
      <c r="E124" s="37" t="s">
        <v>74</v>
      </c>
      <c r="F124" s="94">
        <f t="shared" si="43"/>
        <v>0</v>
      </c>
      <c r="G124" s="35">
        <v>0</v>
      </c>
      <c r="H124" s="35">
        <f>'[1]2021-2023'!I124</f>
        <v>0</v>
      </c>
      <c r="I124" s="35">
        <v>0</v>
      </c>
      <c r="J124" s="82">
        <v>0</v>
      </c>
      <c r="K124" s="36">
        <v>0</v>
      </c>
      <c r="L124" s="36">
        <v>0</v>
      </c>
    </row>
    <row r="125" spans="1:13" ht="27.6" x14ac:dyDescent="0.3">
      <c r="A125" s="104"/>
      <c r="B125" s="107"/>
      <c r="C125" s="151"/>
      <c r="D125" s="147"/>
      <c r="E125" s="33" t="s">
        <v>3</v>
      </c>
      <c r="F125" s="94">
        <f t="shared" si="43"/>
        <v>0</v>
      </c>
      <c r="G125" s="35">
        <v>0</v>
      </c>
      <c r="H125" s="35">
        <f>'[1]2021-2023'!I125</f>
        <v>0</v>
      </c>
      <c r="I125" s="35">
        <v>0</v>
      </c>
      <c r="J125" s="82">
        <v>0</v>
      </c>
      <c r="K125" s="36">
        <v>0</v>
      </c>
      <c r="L125" s="36">
        <v>0</v>
      </c>
    </row>
    <row r="126" spans="1:13" x14ac:dyDescent="0.3">
      <c r="A126" s="104"/>
      <c r="B126" s="107"/>
      <c r="C126" s="151"/>
      <c r="D126" s="147"/>
      <c r="E126" s="33" t="s">
        <v>61</v>
      </c>
      <c r="F126" s="94">
        <f t="shared" si="43"/>
        <v>321904.07545999996</v>
      </c>
      <c r="G126" s="35">
        <f>80672.05237-8378.58324</f>
        <v>72293.469130000012</v>
      </c>
      <c r="H126" s="35">
        <v>41523.617209999997</v>
      </c>
      <c r="I126" s="35">
        <f>35941.724-18.531-52.75078-7-70.81948+113.4851</f>
        <v>35906.107839999997</v>
      </c>
      <c r="J126" s="82">
        <f>66715.9404</f>
        <v>66715.940400000007</v>
      </c>
      <c r="K126" s="36">
        <f>57615.44849</f>
        <v>57615.448490000002</v>
      </c>
      <c r="L126" s="36">
        <f>47849.49239</f>
        <v>47849.492389999999</v>
      </c>
      <c r="M126" s="3"/>
    </row>
    <row r="127" spans="1:13" ht="28.2" thickBot="1" x14ac:dyDescent="0.35">
      <c r="A127" s="105"/>
      <c r="B127" s="108"/>
      <c r="C127" s="175"/>
      <c r="D127" s="178"/>
      <c r="E127" s="10" t="s">
        <v>5</v>
      </c>
      <c r="F127" s="94">
        <f t="shared" si="43"/>
        <v>0</v>
      </c>
      <c r="G127" s="64">
        <v>0</v>
      </c>
      <c r="H127" s="64">
        <f>'[1]2021-2023'!I127</f>
        <v>0</v>
      </c>
      <c r="I127" s="64">
        <v>0</v>
      </c>
      <c r="J127" s="89">
        <v>0</v>
      </c>
      <c r="K127" s="65">
        <v>0</v>
      </c>
      <c r="L127" s="65">
        <v>0</v>
      </c>
    </row>
    <row r="128" spans="1:13" ht="15" thickTop="1" x14ac:dyDescent="0.3">
      <c r="A128" s="103" t="s">
        <v>110</v>
      </c>
      <c r="B128" s="106" t="s">
        <v>111</v>
      </c>
      <c r="C128" s="155" t="s">
        <v>126</v>
      </c>
      <c r="D128" s="146" t="s">
        <v>12</v>
      </c>
      <c r="E128" s="29" t="s">
        <v>1</v>
      </c>
      <c r="F128" s="94">
        <f t="shared" si="43"/>
        <v>1871.68667</v>
      </c>
      <c r="G128" s="31">
        <f t="shared" ref="G128:I128" si="46">SUM(G129:G133)</f>
        <v>0</v>
      </c>
      <c r="H128" s="31">
        <f t="shared" si="46"/>
        <v>0</v>
      </c>
      <c r="I128" s="31">
        <f t="shared" si="46"/>
        <v>1141.68667</v>
      </c>
      <c r="J128" s="81">
        <f t="shared" ref="J128:L128" si="47">SUM(J129:J133)</f>
        <v>730</v>
      </c>
      <c r="K128" s="32">
        <f t="shared" si="47"/>
        <v>0</v>
      </c>
      <c r="L128" s="32">
        <f t="shared" si="47"/>
        <v>0</v>
      </c>
    </row>
    <row r="129" spans="1:13" x14ac:dyDescent="0.3">
      <c r="A129" s="104"/>
      <c r="B129" s="107"/>
      <c r="C129" s="151"/>
      <c r="D129" s="147"/>
      <c r="E129" s="33" t="s">
        <v>2</v>
      </c>
      <c r="F129" s="94">
        <f t="shared" si="43"/>
        <v>0</v>
      </c>
      <c r="G129" s="35">
        <v>0</v>
      </c>
      <c r="H129" s="35">
        <f>'[1]2021-2023'!I129</f>
        <v>0</v>
      </c>
      <c r="I129" s="35">
        <v>0</v>
      </c>
      <c r="J129" s="82">
        <v>0</v>
      </c>
      <c r="K129" s="36">
        <v>0</v>
      </c>
      <c r="L129" s="36">
        <v>0</v>
      </c>
    </row>
    <row r="130" spans="1:13" x14ac:dyDescent="0.3">
      <c r="A130" s="104"/>
      <c r="B130" s="107"/>
      <c r="C130" s="151"/>
      <c r="D130" s="147"/>
      <c r="E130" s="37" t="s">
        <v>74</v>
      </c>
      <c r="F130" s="94">
        <f t="shared" si="43"/>
        <v>0</v>
      </c>
      <c r="G130" s="35">
        <v>0</v>
      </c>
      <c r="H130" s="35">
        <f>'[1]2021-2023'!I130</f>
        <v>0</v>
      </c>
      <c r="I130" s="35">
        <v>0</v>
      </c>
      <c r="J130" s="82">
        <v>0</v>
      </c>
      <c r="K130" s="36">
        <v>0</v>
      </c>
      <c r="L130" s="36">
        <v>0</v>
      </c>
    </row>
    <row r="131" spans="1:13" ht="27.6" x14ac:dyDescent="0.3">
      <c r="A131" s="104"/>
      <c r="B131" s="107"/>
      <c r="C131" s="151"/>
      <c r="D131" s="147"/>
      <c r="E131" s="33" t="s">
        <v>3</v>
      </c>
      <c r="F131" s="94">
        <f t="shared" si="43"/>
        <v>0</v>
      </c>
      <c r="G131" s="35">
        <v>0</v>
      </c>
      <c r="H131" s="35">
        <f>'[1]2021-2023'!I131</f>
        <v>0</v>
      </c>
      <c r="I131" s="35">
        <v>0</v>
      </c>
      <c r="J131" s="82">
        <v>0</v>
      </c>
      <c r="K131" s="36">
        <v>0</v>
      </c>
      <c r="L131" s="36">
        <v>0</v>
      </c>
    </row>
    <row r="132" spans="1:13" x14ac:dyDescent="0.3">
      <c r="A132" s="104"/>
      <c r="B132" s="107"/>
      <c r="C132" s="151"/>
      <c r="D132" s="147"/>
      <c r="E132" s="33" t="s">
        <v>61</v>
      </c>
      <c r="F132" s="94">
        <f t="shared" si="43"/>
        <v>1871.68667</v>
      </c>
      <c r="G132" s="35">
        <v>0</v>
      </c>
      <c r="H132" s="35">
        <v>0</v>
      </c>
      <c r="I132" s="35">
        <f>781.68667+360</f>
        <v>1141.68667</v>
      </c>
      <c r="J132" s="82">
        <f>730</f>
        <v>730</v>
      </c>
      <c r="K132" s="36">
        <v>0</v>
      </c>
      <c r="L132" s="36">
        <v>0</v>
      </c>
      <c r="M132" s="3"/>
    </row>
    <row r="133" spans="1:13" ht="28.8" customHeight="1" thickBot="1" x14ac:dyDescent="0.35">
      <c r="A133" s="105"/>
      <c r="B133" s="108"/>
      <c r="C133" s="175"/>
      <c r="D133" s="178"/>
      <c r="E133" s="10" t="s">
        <v>5</v>
      </c>
      <c r="F133" s="94">
        <f t="shared" si="43"/>
        <v>0</v>
      </c>
      <c r="G133" s="64">
        <v>0</v>
      </c>
      <c r="H133" s="64">
        <f>'[1]2021-2023'!I133</f>
        <v>0</v>
      </c>
      <c r="I133" s="64">
        <v>0</v>
      </c>
      <c r="J133" s="89">
        <v>0</v>
      </c>
      <c r="K133" s="65">
        <v>0</v>
      </c>
      <c r="L133" s="65">
        <v>0</v>
      </c>
    </row>
    <row r="134" spans="1:13" ht="15" thickTop="1" x14ac:dyDescent="0.3">
      <c r="A134" s="164" t="s">
        <v>117</v>
      </c>
      <c r="B134" s="166" t="s">
        <v>122</v>
      </c>
      <c r="C134" s="182">
        <v>2025</v>
      </c>
      <c r="D134" s="134" t="s">
        <v>12</v>
      </c>
      <c r="E134" s="29" t="s">
        <v>1</v>
      </c>
      <c r="F134" s="30">
        <f t="shared" ref="F134:F139" si="48">SUM(G134:L134)</f>
        <v>900</v>
      </c>
      <c r="G134" s="31">
        <f t="shared" ref="G134:H134" si="49">SUM(G140,G146)</f>
        <v>0</v>
      </c>
      <c r="H134" s="31">
        <f t="shared" si="49"/>
        <v>0</v>
      </c>
      <c r="I134" s="31">
        <f t="shared" ref="I134:L139" si="50">SUM(I140,I146)</f>
        <v>0</v>
      </c>
      <c r="J134" s="31">
        <f t="shared" si="50"/>
        <v>900</v>
      </c>
      <c r="K134" s="31">
        <f t="shared" si="50"/>
        <v>0</v>
      </c>
      <c r="L134" s="31">
        <f t="shared" si="50"/>
        <v>0</v>
      </c>
    </row>
    <row r="135" spans="1:13" x14ac:dyDescent="0.3">
      <c r="A135" s="165"/>
      <c r="B135" s="167"/>
      <c r="C135" s="183"/>
      <c r="D135" s="135"/>
      <c r="E135" s="33" t="s">
        <v>2</v>
      </c>
      <c r="F135" s="34">
        <f t="shared" si="48"/>
        <v>0</v>
      </c>
      <c r="G135" s="35">
        <f t="shared" ref="G135:H135" si="51">SUM(G141,G147)</f>
        <v>0</v>
      </c>
      <c r="H135" s="35">
        <f t="shared" si="51"/>
        <v>0</v>
      </c>
      <c r="I135" s="35">
        <f t="shared" si="50"/>
        <v>0</v>
      </c>
      <c r="J135" s="35">
        <f t="shared" si="50"/>
        <v>0</v>
      </c>
      <c r="K135" s="35">
        <f t="shared" si="50"/>
        <v>0</v>
      </c>
      <c r="L135" s="35">
        <f t="shared" si="50"/>
        <v>0</v>
      </c>
    </row>
    <row r="136" spans="1:13" x14ac:dyDescent="0.3">
      <c r="A136" s="165"/>
      <c r="B136" s="167"/>
      <c r="C136" s="183"/>
      <c r="D136" s="135"/>
      <c r="E136" s="37" t="s">
        <v>73</v>
      </c>
      <c r="F136" s="34">
        <f t="shared" si="48"/>
        <v>0</v>
      </c>
      <c r="G136" s="35">
        <f t="shared" ref="G136:H136" si="52">SUM(G142,G148)</f>
        <v>0</v>
      </c>
      <c r="H136" s="35">
        <f t="shared" si="52"/>
        <v>0</v>
      </c>
      <c r="I136" s="35">
        <f t="shared" si="50"/>
        <v>0</v>
      </c>
      <c r="J136" s="35">
        <f t="shared" si="50"/>
        <v>0</v>
      </c>
      <c r="K136" s="35">
        <f t="shared" si="50"/>
        <v>0</v>
      </c>
      <c r="L136" s="35">
        <f t="shared" si="50"/>
        <v>0</v>
      </c>
    </row>
    <row r="137" spans="1:13" ht="27.6" x14ac:dyDescent="0.3">
      <c r="A137" s="165"/>
      <c r="B137" s="167"/>
      <c r="C137" s="183"/>
      <c r="D137" s="135"/>
      <c r="E137" s="33" t="s">
        <v>3</v>
      </c>
      <c r="F137" s="34">
        <f t="shared" si="48"/>
        <v>0</v>
      </c>
      <c r="G137" s="35">
        <f t="shared" ref="G137:H137" si="53">SUM(G143,G149)</f>
        <v>0</v>
      </c>
      <c r="H137" s="35">
        <f t="shared" si="53"/>
        <v>0</v>
      </c>
      <c r="I137" s="35">
        <f t="shared" si="50"/>
        <v>0</v>
      </c>
      <c r="J137" s="35">
        <f t="shared" si="50"/>
        <v>0</v>
      </c>
      <c r="K137" s="35">
        <f t="shared" si="50"/>
        <v>0</v>
      </c>
      <c r="L137" s="35">
        <f t="shared" si="50"/>
        <v>0</v>
      </c>
    </row>
    <row r="138" spans="1:13" x14ac:dyDescent="0.3">
      <c r="A138" s="165"/>
      <c r="B138" s="167"/>
      <c r="C138" s="183"/>
      <c r="D138" s="135"/>
      <c r="E138" s="33" t="s">
        <v>4</v>
      </c>
      <c r="F138" s="34">
        <f t="shared" si="48"/>
        <v>900</v>
      </c>
      <c r="G138" s="35">
        <f t="shared" ref="G138:H138" si="54">SUM(G144,G150)</f>
        <v>0</v>
      </c>
      <c r="H138" s="35">
        <f t="shared" si="54"/>
        <v>0</v>
      </c>
      <c r="I138" s="35">
        <f t="shared" si="50"/>
        <v>0</v>
      </c>
      <c r="J138" s="35">
        <f t="shared" si="50"/>
        <v>900</v>
      </c>
      <c r="K138" s="35">
        <f t="shared" si="50"/>
        <v>0</v>
      </c>
      <c r="L138" s="35">
        <f t="shared" si="50"/>
        <v>0</v>
      </c>
    </row>
    <row r="139" spans="1:13" ht="27.6" x14ac:dyDescent="0.3">
      <c r="A139" s="165"/>
      <c r="B139" s="167"/>
      <c r="C139" s="183"/>
      <c r="D139" s="135"/>
      <c r="E139" s="38" t="s">
        <v>5</v>
      </c>
      <c r="F139" s="39">
        <f t="shared" si="48"/>
        <v>0</v>
      </c>
      <c r="G139" s="40">
        <f t="shared" ref="G139:H139" si="55">SUM(G145,G151)</f>
        <v>0</v>
      </c>
      <c r="H139" s="40">
        <f t="shared" si="55"/>
        <v>0</v>
      </c>
      <c r="I139" s="40">
        <f t="shared" si="50"/>
        <v>0</v>
      </c>
      <c r="J139" s="40">
        <f t="shared" si="50"/>
        <v>0</v>
      </c>
      <c r="K139" s="40">
        <f t="shared" si="50"/>
        <v>0</v>
      </c>
      <c r="L139" s="40">
        <f t="shared" si="50"/>
        <v>0</v>
      </c>
    </row>
    <row r="140" spans="1:13" x14ac:dyDescent="0.3">
      <c r="A140" s="163" t="s">
        <v>118</v>
      </c>
      <c r="B140" s="180" t="s">
        <v>120</v>
      </c>
      <c r="C140" s="142">
        <v>2025</v>
      </c>
      <c r="D140" s="174" t="s">
        <v>12</v>
      </c>
      <c r="E140" s="42" t="s">
        <v>1</v>
      </c>
      <c r="F140" s="43">
        <f t="shared" ref="F140:F151" si="56">SUM(G140:L140)</f>
        <v>450</v>
      </c>
      <c r="G140" s="44">
        <f t="shared" ref="G140:H140" si="57">SUM(G141:G145)</f>
        <v>0</v>
      </c>
      <c r="H140" s="44">
        <f t="shared" si="57"/>
        <v>0</v>
      </c>
      <c r="I140" s="44">
        <v>0</v>
      </c>
      <c r="J140" s="44">
        <f t="shared" ref="J140:L140" si="58">SUM(J141:J145)</f>
        <v>450</v>
      </c>
      <c r="K140" s="44">
        <f t="shared" si="58"/>
        <v>0</v>
      </c>
      <c r="L140" s="44">
        <f t="shared" si="58"/>
        <v>0</v>
      </c>
    </row>
    <row r="141" spans="1:13" x14ac:dyDescent="0.3">
      <c r="A141" s="163"/>
      <c r="B141" s="180"/>
      <c r="C141" s="143"/>
      <c r="D141" s="174"/>
      <c r="E141" s="46" t="s">
        <v>2</v>
      </c>
      <c r="F141" s="47">
        <f t="shared" si="56"/>
        <v>0</v>
      </c>
      <c r="G141" s="48">
        <v>0</v>
      </c>
      <c r="H141" s="48">
        <v>0</v>
      </c>
      <c r="I141" s="48">
        <v>0</v>
      </c>
      <c r="J141" s="85">
        <v>0</v>
      </c>
      <c r="K141" s="49">
        <v>0</v>
      </c>
      <c r="L141" s="49">
        <v>0</v>
      </c>
    </row>
    <row r="142" spans="1:13" x14ac:dyDescent="0.3">
      <c r="A142" s="163"/>
      <c r="B142" s="180"/>
      <c r="C142" s="143"/>
      <c r="D142" s="174"/>
      <c r="E142" s="50" t="s">
        <v>73</v>
      </c>
      <c r="F142" s="47">
        <f t="shared" si="56"/>
        <v>0</v>
      </c>
      <c r="G142" s="48">
        <v>0</v>
      </c>
      <c r="H142" s="48">
        <v>0</v>
      </c>
      <c r="I142" s="48">
        <v>0</v>
      </c>
      <c r="J142" s="85">
        <v>0</v>
      </c>
      <c r="K142" s="49">
        <v>0</v>
      </c>
      <c r="L142" s="49">
        <v>0</v>
      </c>
    </row>
    <row r="143" spans="1:13" ht="27.6" x14ac:dyDescent="0.3">
      <c r="A143" s="163"/>
      <c r="B143" s="180"/>
      <c r="C143" s="143"/>
      <c r="D143" s="174"/>
      <c r="E143" s="46" t="s">
        <v>3</v>
      </c>
      <c r="F143" s="47">
        <f t="shared" si="56"/>
        <v>0</v>
      </c>
      <c r="G143" s="48">
        <v>0</v>
      </c>
      <c r="H143" s="48">
        <v>0</v>
      </c>
      <c r="I143" s="48">
        <v>0</v>
      </c>
      <c r="J143" s="85">
        <v>0</v>
      </c>
      <c r="K143" s="49">
        <v>0</v>
      </c>
      <c r="L143" s="49">
        <v>0</v>
      </c>
    </row>
    <row r="144" spans="1:13" x14ac:dyDescent="0.3">
      <c r="A144" s="163"/>
      <c r="B144" s="180"/>
      <c r="C144" s="143"/>
      <c r="D144" s="174"/>
      <c r="E144" s="46" t="s">
        <v>4</v>
      </c>
      <c r="F144" s="47">
        <f t="shared" si="56"/>
        <v>450</v>
      </c>
      <c r="G144" s="48">
        <v>0</v>
      </c>
      <c r="H144" s="48">
        <v>0</v>
      </c>
      <c r="I144" s="48">
        <v>0</v>
      </c>
      <c r="J144" s="85">
        <v>450</v>
      </c>
      <c r="K144" s="49">
        <v>0</v>
      </c>
      <c r="L144" s="49">
        <v>0</v>
      </c>
    </row>
    <row r="145" spans="1:13" ht="27.6" x14ac:dyDescent="0.3">
      <c r="A145" s="163"/>
      <c r="B145" s="180"/>
      <c r="C145" s="144"/>
      <c r="D145" s="174"/>
      <c r="E145" s="51" t="s">
        <v>5</v>
      </c>
      <c r="F145" s="52">
        <f t="shared" si="56"/>
        <v>0</v>
      </c>
      <c r="G145" s="53">
        <v>0</v>
      </c>
      <c r="H145" s="53">
        <v>0</v>
      </c>
      <c r="I145" s="53">
        <v>0</v>
      </c>
      <c r="J145" s="86">
        <v>0</v>
      </c>
      <c r="K145" s="54">
        <v>0</v>
      </c>
      <c r="L145" s="54">
        <v>0</v>
      </c>
    </row>
    <row r="146" spans="1:13" x14ac:dyDescent="0.3">
      <c r="A146" s="136" t="s">
        <v>119</v>
      </c>
      <c r="B146" s="139" t="s">
        <v>121</v>
      </c>
      <c r="C146" s="142">
        <v>2025</v>
      </c>
      <c r="D146" s="128" t="s">
        <v>12</v>
      </c>
      <c r="E146" s="42" t="s">
        <v>1</v>
      </c>
      <c r="F146" s="43">
        <f t="shared" si="56"/>
        <v>450</v>
      </c>
      <c r="G146" s="44">
        <f t="shared" ref="G146:L146" si="59">SUM(G147:G151)</f>
        <v>0</v>
      </c>
      <c r="H146" s="44">
        <f t="shared" si="59"/>
        <v>0</v>
      </c>
      <c r="I146" s="44">
        <f t="shared" si="59"/>
        <v>0</v>
      </c>
      <c r="J146" s="44">
        <f t="shared" si="59"/>
        <v>450</v>
      </c>
      <c r="K146" s="44">
        <f t="shared" si="59"/>
        <v>0</v>
      </c>
      <c r="L146" s="44">
        <f t="shared" si="59"/>
        <v>0</v>
      </c>
    </row>
    <row r="147" spans="1:13" x14ac:dyDescent="0.3">
      <c r="A147" s="137"/>
      <c r="B147" s="140"/>
      <c r="C147" s="143"/>
      <c r="D147" s="129"/>
      <c r="E147" s="46" t="s">
        <v>2</v>
      </c>
      <c r="F147" s="47">
        <f t="shared" si="56"/>
        <v>0</v>
      </c>
      <c r="G147" s="48">
        <v>0</v>
      </c>
      <c r="H147" s="48">
        <v>0</v>
      </c>
      <c r="I147" s="48">
        <v>0</v>
      </c>
      <c r="J147" s="85">
        <v>0</v>
      </c>
      <c r="K147" s="49">
        <v>0</v>
      </c>
      <c r="L147" s="49">
        <v>0</v>
      </c>
    </row>
    <row r="148" spans="1:13" x14ac:dyDescent="0.3">
      <c r="A148" s="137"/>
      <c r="B148" s="140"/>
      <c r="C148" s="143"/>
      <c r="D148" s="129"/>
      <c r="E148" s="50" t="s">
        <v>73</v>
      </c>
      <c r="F148" s="47">
        <f t="shared" si="56"/>
        <v>0</v>
      </c>
      <c r="G148" s="48">
        <v>0</v>
      </c>
      <c r="H148" s="48">
        <v>0</v>
      </c>
      <c r="I148" s="48">
        <v>0</v>
      </c>
      <c r="J148" s="85">
        <v>0</v>
      </c>
      <c r="K148" s="49">
        <v>0</v>
      </c>
      <c r="L148" s="49">
        <v>0</v>
      </c>
    </row>
    <row r="149" spans="1:13" ht="27.6" x14ac:dyDescent="0.3">
      <c r="A149" s="137"/>
      <c r="B149" s="140"/>
      <c r="C149" s="143"/>
      <c r="D149" s="129"/>
      <c r="E149" s="46" t="s">
        <v>3</v>
      </c>
      <c r="F149" s="47">
        <f t="shared" si="56"/>
        <v>0</v>
      </c>
      <c r="G149" s="48">
        <v>0</v>
      </c>
      <c r="H149" s="48">
        <v>0</v>
      </c>
      <c r="I149" s="48">
        <v>0</v>
      </c>
      <c r="J149" s="85">
        <v>0</v>
      </c>
      <c r="K149" s="49">
        <v>0</v>
      </c>
      <c r="L149" s="49">
        <v>0</v>
      </c>
    </row>
    <row r="150" spans="1:13" x14ac:dyDescent="0.3">
      <c r="A150" s="137"/>
      <c r="B150" s="140"/>
      <c r="C150" s="143"/>
      <c r="D150" s="129"/>
      <c r="E150" s="46" t="s">
        <v>4</v>
      </c>
      <c r="F150" s="47">
        <f t="shared" si="56"/>
        <v>450</v>
      </c>
      <c r="G150" s="48">
        <v>0</v>
      </c>
      <c r="H150" s="48">
        <v>0</v>
      </c>
      <c r="I150" s="48">
        <v>0</v>
      </c>
      <c r="J150" s="85">
        <v>450</v>
      </c>
      <c r="K150" s="49">
        <v>0</v>
      </c>
      <c r="L150" s="49">
        <v>0</v>
      </c>
      <c r="M150" s="3"/>
    </row>
    <row r="151" spans="1:13" ht="28.2" thickBot="1" x14ac:dyDescent="0.35">
      <c r="A151" s="138"/>
      <c r="B151" s="141"/>
      <c r="C151" s="144"/>
      <c r="D151" s="145"/>
      <c r="E151" s="51" t="s">
        <v>5</v>
      </c>
      <c r="F151" s="52">
        <f t="shared" si="56"/>
        <v>0</v>
      </c>
      <c r="G151" s="53">
        <v>0</v>
      </c>
      <c r="H151" s="53">
        <v>0</v>
      </c>
      <c r="I151" s="53">
        <v>0</v>
      </c>
      <c r="J151" s="86">
        <v>0</v>
      </c>
      <c r="K151" s="54">
        <v>0</v>
      </c>
      <c r="L151" s="54">
        <v>0</v>
      </c>
    </row>
    <row r="152" spans="1:13" ht="15" thickTop="1" x14ac:dyDescent="0.3">
      <c r="A152" s="109" t="s">
        <v>17</v>
      </c>
      <c r="B152" s="112" t="s">
        <v>37</v>
      </c>
      <c r="C152" s="115" t="s">
        <v>112</v>
      </c>
      <c r="D152" s="118" t="s">
        <v>12</v>
      </c>
      <c r="E152" s="16" t="s">
        <v>1</v>
      </c>
      <c r="F152" s="94">
        <f t="shared" si="43"/>
        <v>102371.06293999999</v>
      </c>
      <c r="G152" s="18">
        <f t="shared" ref="G152:L152" si="60">SUM(G153:G157)</f>
        <v>13458.687829999999</v>
      </c>
      <c r="H152" s="18">
        <f t="shared" si="60"/>
        <v>15344.80256</v>
      </c>
      <c r="I152" s="18">
        <f t="shared" si="60"/>
        <v>15590.123769999997</v>
      </c>
      <c r="J152" s="78">
        <f t="shared" si="60"/>
        <v>19254.204659999999</v>
      </c>
      <c r="K152" s="19">
        <f t="shared" si="60"/>
        <v>19349.66951</v>
      </c>
      <c r="L152" s="19">
        <f t="shared" si="60"/>
        <v>19373.57461</v>
      </c>
    </row>
    <row r="153" spans="1:13" x14ac:dyDescent="0.3">
      <c r="A153" s="110"/>
      <c r="B153" s="113"/>
      <c r="C153" s="116"/>
      <c r="D153" s="119"/>
      <c r="E153" s="20" t="s">
        <v>2</v>
      </c>
      <c r="F153" s="94">
        <f t="shared" si="43"/>
        <v>0</v>
      </c>
      <c r="G153" s="22">
        <v>0</v>
      </c>
      <c r="H153" s="22">
        <f>'[1]2021-2023'!I135</f>
        <v>0</v>
      </c>
      <c r="I153" s="22">
        <v>0</v>
      </c>
      <c r="J153" s="79">
        <v>0</v>
      </c>
      <c r="K153" s="23">
        <v>0</v>
      </c>
      <c r="L153" s="23">
        <v>0</v>
      </c>
    </row>
    <row r="154" spans="1:13" x14ac:dyDescent="0.3">
      <c r="A154" s="110"/>
      <c r="B154" s="113"/>
      <c r="C154" s="116"/>
      <c r="D154" s="119"/>
      <c r="E154" s="24" t="s">
        <v>74</v>
      </c>
      <c r="F154" s="94">
        <f t="shared" si="43"/>
        <v>0</v>
      </c>
      <c r="G154" s="22">
        <v>0</v>
      </c>
      <c r="H154" s="22">
        <f>'[1]2021-2023'!I136</f>
        <v>0</v>
      </c>
      <c r="I154" s="22">
        <v>0</v>
      </c>
      <c r="J154" s="79">
        <v>0</v>
      </c>
      <c r="K154" s="23">
        <v>0</v>
      </c>
      <c r="L154" s="23">
        <v>0</v>
      </c>
    </row>
    <row r="155" spans="1:13" ht="27.6" x14ac:dyDescent="0.3">
      <c r="A155" s="110"/>
      <c r="B155" s="113"/>
      <c r="C155" s="116"/>
      <c r="D155" s="119"/>
      <c r="E155" s="20" t="s">
        <v>3</v>
      </c>
      <c r="F155" s="94">
        <f t="shared" si="43"/>
        <v>0</v>
      </c>
      <c r="G155" s="22">
        <v>0</v>
      </c>
      <c r="H155" s="22">
        <f>'[1]2021-2023'!I137</f>
        <v>0</v>
      </c>
      <c r="I155" s="22">
        <v>0</v>
      </c>
      <c r="J155" s="79">
        <v>0</v>
      </c>
      <c r="K155" s="23">
        <v>0</v>
      </c>
      <c r="L155" s="23">
        <v>0</v>
      </c>
    </row>
    <row r="156" spans="1:13" x14ac:dyDescent="0.3">
      <c r="A156" s="110"/>
      <c r="B156" s="113"/>
      <c r="C156" s="116"/>
      <c r="D156" s="119"/>
      <c r="E156" s="20" t="s">
        <v>4</v>
      </c>
      <c r="F156" s="94">
        <f t="shared" si="43"/>
        <v>102371.06293999999</v>
      </c>
      <c r="G156" s="22">
        <f>15601.928-2143.24017</f>
        <v>13458.687829999999</v>
      </c>
      <c r="H156" s="22">
        <f>'[1]2021-2023'!I138</f>
        <v>15344.80256</v>
      </c>
      <c r="I156" s="22">
        <f>14927.40073-194.76144-89.688+650+196.3+0.348-25.189-2.54648-30+100.24776+58.0122</f>
        <v>15590.123769999997</v>
      </c>
      <c r="J156" s="79">
        <f>19092.04937+162.15529</f>
        <v>19254.204659999999</v>
      </c>
      <c r="K156" s="23">
        <f>19349.66951</f>
        <v>19349.66951</v>
      </c>
      <c r="L156" s="23">
        <f>19373.57461</f>
        <v>19373.57461</v>
      </c>
    </row>
    <row r="157" spans="1:13" ht="28.2" thickBot="1" x14ac:dyDescent="0.35">
      <c r="A157" s="111"/>
      <c r="B157" s="114"/>
      <c r="C157" s="117"/>
      <c r="D157" s="120"/>
      <c r="E157" s="70" t="s">
        <v>5</v>
      </c>
      <c r="F157" s="94">
        <f t="shared" si="43"/>
        <v>0</v>
      </c>
      <c r="G157" s="71">
        <v>0</v>
      </c>
      <c r="H157" s="71">
        <f>'[1]2021-2023'!I139</f>
        <v>0</v>
      </c>
      <c r="I157" s="71">
        <v>0</v>
      </c>
      <c r="J157" s="91">
        <v>0</v>
      </c>
      <c r="K157" s="72">
        <v>0</v>
      </c>
      <c r="L157" s="72">
        <v>0</v>
      </c>
    </row>
    <row r="158" spans="1:13" ht="15" thickTop="1" x14ac:dyDescent="0.3">
      <c r="A158" s="109" t="s">
        <v>16</v>
      </c>
      <c r="B158" s="112" t="s">
        <v>32</v>
      </c>
      <c r="C158" s="115" t="s">
        <v>112</v>
      </c>
      <c r="D158" s="118" t="s">
        <v>97</v>
      </c>
      <c r="E158" s="16" t="s">
        <v>1</v>
      </c>
      <c r="F158" s="95">
        <f t="shared" si="43"/>
        <v>661520.90260000003</v>
      </c>
      <c r="G158" s="18">
        <f t="shared" ref="G158:L163" si="61">SUM(G164,G170)</f>
        <v>93078.628280000004</v>
      </c>
      <c r="H158" s="18">
        <f t="shared" si="61"/>
        <v>111392.35612000001</v>
      </c>
      <c r="I158" s="18">
        <f t="shared" si="61"/>
        <v>107472.69975999999</v>
      </c>
      <c r="J158" s="78">
        <f t="shared" si="61"/>
        <v>118483.63892</v>
      </c>
      <c r="K158" s="19">
        <f t="shared" si="61"/>
        <v>115515.35156</v>
      </c>
      <c r="L158" s="19">
        <f t="shared" si="61"/>
        <v>115578.22796</v>
      </c>
    </row>
    <row r="159" spans="1:13" x14ac:dyDescent="0.3">
      <c r="A159" s="110"/>
      <c r="B159" s="113"/>
      <c r="C159" s="116"/>
      <c r="D159" s="119"/>
      <c r="E159" s="20" t="s">
        <v>2</v>
      </c>
      <c r="F159" s="95">
        <f t="shared" si="43"/>
        <v>0</v>
      </c>
      <c r="G159" s="22">
        <f t="shared" ref="G159:G163" si="62">SUM(G165,G171)</f>
        <v>0</v>
      </c>
      <c r="H159" s="22">
        <f>'[1]2021-2023'!I141</f>
        <v>0</v>
      </c>
      <c r="I159" s="22">
        <f t="shared" si="61"/>
        <v>0</v>
      </c>
      <c r="J159" s="79">
        <f t="shared" si="61"/>
        <v>0</v>
      </c>
      <c r="K159" s="23">
        <f t="shared" si="61"/>
        <v>0</v>
      </c>
      <c r="L159" s="23">
        <f t="shared" si="61"/>
        <v>0</v>
      </c>
    </row>
    <row r="160" spans="1:13" x14ac:dyDescent="0.3">
      <c r="A160" s="110"/>
      <c r="B160" s="113"/>
      <c r="C160" s="116"/>
      <c r="D160" s="119"/>
      <c r="E160" s="24" t="s">
        <v>74</v>
      </c>
      <c r="F160" s="95">
        <f t="shared" si="43"/>
        <v>0</v>
      </c>
      <c r="G160" s="22">
        <f t="shared" si="62"/>
        <v>0</v>
      </c>
      <c r="H160" s="22">
        <f>'[1]2021-2023'!I142</f>
        <v>0</v>
      </c>
      <c r="I160" s="22">
        <f t="shared" si="61"/>
        <v>0</v>
      </c>
      <c r="J160" s="79">
        <f t="shared" si="61"/>
        <v>0</v>
      </c>
      <c r="K160" s="23">
        <f t="shared" si="61"/>
        <v>0</v>
      </c>
      <c r="L160" s="23">
        <f t="shared" si="61"/>
        <v>0</v>
      </c>
    </row>
    <row r="161" spans="1:13" ht="27.6" x14ac:dyDescent="0.3">
      <c r="A161" s="110"/>
      <c r="B161" s="113"/>
      <c r="C161" s="116"/>
      <c r="D161" s="119"/>
      <c r="E161" s="20" t="s">
        <v>3</v>
      </c>
      <c r="F161" s="95">
        <f t="shared" si="43"/>
        <v>0</v>
      </c>
      <c r="G161" s="22">
        <f t="shared" si="62"/>
        <v>0</v>
      </c>
      <c r="H161" s="22">
        <f>'[1]2021-2023'!I143</f>
        <v>0</v>
      </c>
      <c r="I161" s="22">
        <f t="shared" si="61"/>
        <v>0</v>
      </c>
      <c r="J161" s="79">
        <f t="shared" si="61"/>
        <v>0</v>
      </c>
      <c r="K161" s="23">
        <f t="shared" si="61"/>
        <v>0</v>
      </c>
      <c r="L161" s="23">
        <f t="shared" si="61"/>
        <v>0</v>
      </c>
    </row>
    <row r="162" spans="1:13" x14ac:dyDescent="0.3">
      <c r="A162" s="110"/>
      <c r="B162" s="113"/>
      <c r="C162" s="116"/>
      <c r="D162" s="119"/>
      <c r="E162" s="20" t="s">
        <v>4</v>
      </c>
      <c r="F162" s="95">
        <f t="shared" si="43"/>
        <v>661520.90260000003</v>
      </c>
      <c r="G162" s="22">
        <f t="shared" si="62"/>
        <v>93078.628280000004</v>
      </c>
      <c r="H162" s="22">
        <f>'[1]2021-2023'!I144</f>
        <v>111392.35612000001</v>
      </c>
      <c r="I162" s="22">
        <f t="shared" si="61"/>
        <v>107472.69975999999</v>
      </c>
      <c r="J162" s="79">
        <f t="shared" si="61"/>
        <v>118483.63892</v>
      </c>
      <c r="K162" s="23">
        <f t="shared" si="61"/>
        <v>115515.35156</v>
      </c>
      <c r="L162" s="23">
        <f t="shared" si="61"/>
        <v>115578.22796</v>
      </c>
    </row>
    <row r="163" spans="1:13" ht="28.2" thickBot="1" x14ac:dyDescent="0.35">
      <c r="A163" s="124"/>
      <c r="B163" s="123"/>
      <c r="C163" s="177"/>
      <c r="D163" s="121"/>
      <c r="E163" s="25" t="s">
        <v>5</v>
      </c>
      <c r="F163" s="95">
        <f t="shared" si="43"/>
        <v>0</v>
      </c>
      <c r="G163" s="27">
        <f t="shared" si="62"/>
        <v>0</v>
      </c>
      <c r="H163" s="27">
        <f>'[1]2021-2023'!I145</f>
        <v>0</v>
      </c>
      <c r="I163" s="27">
        <f t="shared" si="61"/>
        <v>0</v>
      </c>
      <c r="J163" s="80">
        <f t="shared" si="61"/>
        <v>0</v>
      </c>
      <c r="K163" s="28">
        <f t="shared" si="61"/>
        <v>0</v>
      </c>
      <c r="L163" s="28">
        <f t="shared" si="61"/>
        <v>0</v>
      </c>
    </row>
    <row r="164" spans="1:13" x14ac:dyDescent="0.3">
      <c r="A164" s="103" t="s">
        <v>31</v>
      </c>
      <c r="B164" s="106" t="s">
        <v>11</v>
      </c>
      <c r="C164" s="155" t="s">
        <v>108</v>
      </c>
      <c r="D164" s="146" t="s">
        <v>98</v>
      </c>
      <c r="E164" s="29" t="s">
        <v>1</v>
      </c>
      <c r="F164" s="94">
        <f t="shared" si="43"/>
        <v>24382.378389999998</v>
      </c>
      <c r="G164" s="31">
        <f t="shared" ref="G164:K164" si="63">SUM(G165:G169)</f>
        <v>12188.40395</v>
      </c>
      <c r="H164" s="31">
        <f t="shared" si="63"/>
        <v>12193.97444</v>
      </c>
      <c r="I164" s="31">
        <f t="shared" si="63"/>
        <v>0</v>
      </c>
      <c r="J164" s="81">
        <f t="shared" si="63"/>
        <v>0</v>
      </c>
      <c r="K164" s="32">
        <f t="shared" si="63"/>
        <v>0</v>
      </c>
      <c r="L164" s="32">
        <f t="shared" ref="L164" si="64">SUM(L165:L169)</f>
        <v>0</v>
      </c>
    </row>
    <row r="165" spans="1:13" x14ac:dyDescent="0.3">
      <c r="A165" s="104"/>
      <c r="B165" s="107"/>
      <c r="C165" s="151"/>
      <c r="D165" s="147"/>
      <c r="E165" s="33" t="s">
        <v>2</v>
      </c>
      <c r="F165" s="94">
        <f t="shared" si="43"/>
        <v>0</v>
      </c>
      <c r="G165" s="35">
        <v>0</v>
      </c>
      <c r="H165" s="35">
        <f>'[1]2021-2023'!I147</f>
        <v>0</v>
      </c>
      <c r="I165" s="35">
        <v>0</v>
      </c>
      <c r="J165" s="82">
        <v>0</v>
      </c>
      <c r="K165" s="36">
        <v>0</v>
      </c>
      <c r="L165" s="36">
        <v>0</v>
      </c>
    </row>
    <row r="166" spans="1:13" x14ac:dyDescent="0.3">
      <c r="A166" s="104"/>
      <c r="B166" s="107"/>
      <c r="C166" s="151"/>
      <c r="D166" s="147"/>
      <c r="E166" s="37" t="s">
        <v>74</v>
      </c>
      <c r="F166" s="94">
        <f t="shared" si="43"/>
        <v>0</v>
      </c>
      <c r="G166" s="35">
        <v>0</v>
      </c>
      <c r="H166" s="35">
        <f>'[1]2021-2023'!I148</f>
        <v>0</v>
      </c>
      <c r="I166" s="35">
        <v>0</v>
      </c>
      <c r="J166" s="82">
        <v>0</v>
      </c>
      <c r="K166" s="36">
        <v>0</v>
      </c>
      <c r="L166" s="36">
        <v>0</v>
      </c>
    </row>
    <row r="167" spans="1:13" ht="27.6" x14ac:dyDescent="0.3">
      <c r="A167" s="104"/>
      <c r="B167" s="107"/>
      <c r="C167" s="151"/>
      <c r="D167" s="147"/>
      <c r="E167" s="33" t="s">
        <v>3</v>
      </c>
      <c r="F167" s="94">
        <f t="shared" si="43"/>
        <v>0</v>
      </c>
      <c r="G167" s="35">
        <v>0</v>
      </c>
      <c r="H167" s="35">
        <f>'[1]2021-2023'!I149</f>
        <v>0</v>
      </c>
      <c r="I167" s="35">
        <v>0</v>
      </c>
      <c r="J167" s="82">
        <v>0</v>
      </c>
      <c r="K167" s="36">
        <v>0</v>
      </c>
      <c r="L167" s="36">
        <v>0</v>
      </c>
    </row>
    <row r="168" spans="1:13" x14ac:dyDescent="0.3">
      <c r="A168" s="104"/>
      <c r="B168" s="107"/>
      <c r="C168" s="151"/>
      <c r="D168" s="147"/>
      <c r="E168" s="33" t="s">
        <v>4</v>
      </c>
      <c r="F168" s="94">
        <f t="shared" si="43"/>
        <v>24382.378389999998</v>
      </c>
      <c r="G168" s="35">
        <f>11521.982-10.5+676.92195</f>
        <v>12188.40395</v>
      </c>
      <c r="H168" s="35">
        <f>'[1]2021-2023'!I150</f>
        <v>12193.97444</v>
      </c>
      <c r="I168" s="35">
        <v>0</v>
      </c>
      <c r="J168" s="82"/>
      <c r="K168" s="35"/>
      <c r="L168" s="35">
        <v>0</v>
      </c>
      <c r="M168" s="3"/>
    </row>
    <row r="169" spans="1:13" ht="28.2" thickBot="1" x14ac:dyDescent="0.35">
      <c r="A169" s="176"/>
      <c r="B169" s="179"/>
      <c r="C169" s="184"/>
      <c r="D169" s="190"/>
      <c r="E169" s="59" t="s">
        <v>5</v>
      </c>
      <c r="F169" s="94">
        <f t="shared" si="43"/>
        <v>0</v>
      </c>
      <c r="G169" s="61">
        <v>0</v>
      </c>
      <c r="H169" s="61">
        <f>'[1]2021-2023'!I151</f>
        <v>0</v>
      </c>
      <c r="I169" s="61">
        <v>0</v>
      </c>
      <c r="J169" s="88">
        <v>0</v>
      </c>
      <c r="K169" s="62">
        <v>0</v>
      </c>
      <c r="L169" s="62">
        <v>0</v>
      </c>
    </row>
    <row r="170" spans="1:13" x14ac:dyDescent="0.3">
      <c r="A170" s="103" t="s">
        <v>13</v>
      </c>
      <c r="B170" s="106" t="s">
        <v>10</v>
      </c>
      <c r="C170" s="155" t="s">
        <v>112</v>
      </c>
      <c r="D170" s="146" t="s">
        <v>36</v>
      </c>
      <c r="E170" s="29" t="s">
        <v>1</v>
      </c>
      <c r="F170" s="94">
        <f t="shared" si="43"/>
        <v>637138.52420999995</v>
      </c>
      <c r="G170" s="31">
        <f t="shared" ref="G170:K170" si="65">SUM(G171:G175)</f>
        <v>80890.224329999997</v>
      </c>
      <c r="H170" s="31">
        <f t="shared" si="65"/>
        <v>99198.381680000006</v>
      </c>
      <c r="I170" s="31">
        <f t="shared" si="65"/>
        <v>107472.69975999999</v>
      </c>
      <c r="J170" s="81">
        <f t="shared" si="65"/>
        <v>118483.63892</v>
      </c>
      <c r="K170" s="32">
        <f t="shared" si="65"/>
        <v>115515.35156</v>
      </c>
      <c r="L170" s="32">
        <f t="shared" ref="L170" si="66">SUM(L171:L175)</f>
        <v>115578.22796</v>
      </c>
    </row>
    <row r="171" spans="1:13" x14ac:dyDescent="0.3">
      <c r="A171" s="104"/>
      <c r="B171" s="107"/>
      <c r="C171" s="151"/>
      <c r="D171" s="147"/>
      <c r="E171" s="33" t="s">
        <v>2</v>
      </c>
      <c r="F171" s="94">
        <f t="shared" si="43"/>
        <v>0</v>
      </c>
      <c r="G171" s="35">
        <v>0</v>
      </c>
      <c r="H171" s="35">
        <f>'[1]2021-2023'!I153</f>
        <v>0</v>
      </c>
      <c r="I171" s="35">
        <v>0</v>
      </c>
      <c r="J171" s="82">
        <v>0</v>
      </c>
      <c r="K171" s="36">
        <v>0</v>
      </c>
      <c r="L171" s="36">
        <v>0</v>
      </c>
    </row>
    <row r="172" spans="1:13" x14ac:dyDescent="0.3">
      <c r="A172" s="104"/>
      <c r="B172" s="107"/>
      <c r="C172" s="151"/>
      <c r="D172" s="147"/>
      <c r="E172" s="37" t="s">
        <v>74</v>
      </c>
      <c r="F172" s="94">
        <f t="shared" si="43"/>
        <v>0</v>
      </c>
      <c r="G172" s="35">
        <v>0</v>
      </c>
      <c r="H172" s="35">
        <f>'[1]2021-2023'!I154</f>
        <v>0</v>
      </c>
      <c r="I172" s="35">
        <v>0</v>
      </c>
      <c r="J172" s="82">
        <v>0</v>
      </c>
      <c r="K172" s="36">
        <v>0</v>
      </c>
      <c r="L172" s="36">
        <v>0</v>
      </c>
    </row>
    <row r="173" spans="1:13" ht="27.6" x14ac:dyDescent="0.3">
      <c r="A173" s="104"/>
      <c r="B173" s="107"/>
      <c r="C173" s="151"/>
      <c r="D173" s="147"/>
      <c r="E173" s="33" t="s">
        <v>3</v>
      </c>
      <c r="F173" s="94">
        <f t="shared" si="43"/>
        <v>0</v>
      </c>
      <c r="G173" s="35">
        <v>0</v>
      </c>
      <c r="H173" s="35">
        <f>'[1]2021-2023'!I155</f>
        <v>0</v>
      </c>
      <c r="I173" s="35">
        <v>0</v>
      </c>
      <c r="J173" s="82">
        <v>0</v>
      </c>
      <c r="K173" s="36">
        <v>0</v>
      </c>
      <c r="L173" s="36">
        <v>0</v>
      </c>
    </row>
    <row r="174" spans="1:13" x14ac:dyDescent="0.3">
      <c r="A174" s="104"/>
      <c r="B174" s="107"/>
      <c r="C174" s="151"/>
      <c r="D174" s="147"/>
      <c r="E174" s="33" t="s">
        <v>4</v>
      </c>
      <c r="F174" s="94">
        <f t="shared" si="43"/>
        <v>637138.52420999995</v>
      </c>
      <c r="G174" s="35">
        <f>80890.22433</f>
        <v>80890.224329999997</v>
      </c>
      <c r="H174" s="35">
        <f>'[1]2021-2023'!I156</f>
        <v>99198.381680000006</v>
      </c>
      <c r="I174" s="35">
        <f>107489.26095-24.71069-2.4-23.5-72.11+106.1595</f>
        <v>107472.69975999999</v>
      </c>
      <c r="J174" s="82">
        <f>118483.63892</f>
        <v>118483.63892</v>
      </c>
      <c r="K174" s="36">
        <f>115515.35156</f>
        <v>115515.35156</v>
      </c>
      <c r="L174" s="36">
        <f>115578.22796</f>
        <v>115578.22796</v>
      </c>
      <c r="M174" s="3"/>
    </row>
    <row r="175" spans="1:13" ht="28.2" thickBot="1" x14ac:dyDescent="0.35">
      <c r="A175" s="105"/>
      <c r="B175" s="108"/>
      <c r="C175" s="175"/>
      <c r="D175" s="178"/>
      <c r="E175" s="10" t="s">
        <v>5</v>
      </c>
      <c r="F175" s="94">
        <f t="shared" si="43"/>
        <v>0</v>
      </c>
      <c r="G175" s="64">
        <v>0</v>
      </c>
      <c r="H175" s="64">
        <f>'[1]2021-2023'!I157</f>
        <v>0</v>
      </c>
      <c r="I175" s="64">
        <v>0</v>
      </c>
      <c r="J175" s="89">
        <v>0</v>
      </c>
      <c r="K175" s="65">
        <v>0</v>
      </c>
      <c r="L175" s="65">
        <v>0</v>
      </c>
    </row>
    <row r="176" spans="1:13" ht="15" thickTop="1" x14ac:dyDescent="0.3">
      <c r="A176" s="109" t="s">
        <v>35</v>
      </c>
      <c r="B176" s="112" t="s">
        <v>67</v>
      </c>
      <c r="C176" s="125"/>
      <c r="D176" s="118" t="s">
        <v>12</v>
      </c>
      <c r="E176" s="16" t="s">
        <v>1</v>
      </c>
      <c r="F176" s="95">
        <f t="shared" si="43"/>
        <v>0</v>
      </c>
      <c r="G176" s="18">
        <f t="shared" ref="G176:L181" si="67">G182</f>
        <v>0</v>
      </c>
      <c r="H176" s="18">
        <f t="shared" si="67"/>
        <v>0</v>
      </c>
      <c r="I176" s="18">
        <f t="shared" si="67"/>
        <v>0</v>
      </c>
      <c r="J176" s="78">
        <f t="shared" si="67"/>
        <v>0</v>
      </c>
      <c r="K176" s="19">
        <f t="shared" si="67"/>
        <v>0</v>
      </c>
      <c r="L176" s="19">
        <f t="shared" si="67"/>
        <v>0</v>
      </c>
    </row>
    <row r="177" spans="1:12" x14ac:dyDescent="0.3">
      <c r="A177" s="110"/>
      <c r="B177" s="113"/>
      <c r="C177" s="126"/>
      <c r="D177" s="119"/>
      <c r="E177" s="20" t="s">
        <v>2</v>
      </c>
      <c r="F177" s="95">
        <f t="shared" si="43"/>
        <v>0</v>
      </c>
      <c r="G177" s="22">
        <f t="shared" ref="G177:G181" si="68">G183</f>
        <v>0</v>
      </c>
      <c r="H177" s="22">
        <f>'[1]2021-2023'!I159</f>
        <v>0</v>
      </c>
      <c r="I177" s="22">
        <f t="shared" si="67"/>
        <v>0</v>
      </c>
      <c r="J177" s="79">
        <f t="shared" si="67"/>
        <v>0</v>
      </c>
      <c r="K177" s="23">
        <f t="shared" si="67"/>
        <v>0</v>
      </c>
      <c r="L177" s="23">
        <f t="shared" si="67"/>
        <v>0</v>
      </c>
    </row>
    <row r="178" spans="1:12" x14ac:dyDescent="0.3">
      <c r="A178" s="110"/>
      <c r="B178" s="113"/>
      <c r="C178" s="126"/>
      <c r="D178" s="119"/>
      <c r="E178" s="24" t="s">
        <v>73</v>
      </c>
      <c r="F178" s="95">
        <f t="shared" si="43"/>
        <v>0</v>
      </c>
      <c r="G178" s="22">
        <f t="shared" si="68"/>
        <v>0</v>
      </c>
      <c r="H178" s="22">
        <f>'[1]2021-2023'!I160</f>
        <v>0</v>
      </c>
      <c r="I178" s="22">
        <f t="shared" si="67"/>
        <v>0</v>
      </c>
      <c r="J178" s="79">
        <f t="shared" si="67"/>
        <v>0</v>
      </c>
      <c r="K178" s="23">
        <f t="shared" si="67"/>
        <v>0</v>
      </c>
      <c r="L178" s="23">
        <f t="shared" si="67"/>
        <v>0</v>
      </c>
    </row>
    <row r="179" spans="1:12" ht="27.6" x14ac:dyDescent="0.3">
      <c r="A179" s="110"/>
      <c r="B179" s="113"/>
      <c r="C179" s="126"/>
      <c r="D179" s="119"/>
      <c r="E179" s="20" t="s">
        <v>3</v>
      </c>
      <c r="F179" s="95">
        <f t="shared" si="43"/>
        <v>0</v>
      </c>
      <c r="G179" s="22">
        <f t="shared" si="68"/>
        <v>0</v>
      </c>
      <c r="H179" s="22">
        <f>'[1]2021-2023'!I161</f>
        <v>0</v>
      </c>
      <c r="I179" s="22">
        <f t="shared" si="67"/>
        <v>0</v>
      </c>
      <c r="J179" s="79">
        <f t="shared" si="67"/>
        <v>0</v>
      </c>
      <c r="K179" s="23">
        <f t="shared" si="67"/>
        <v>0</v>
      </c>
      <c r="L179" s="23">
        <f t="shared" si="67"/>
        <v>0</v>
      </c>
    </row>
    <row r="180" spans="1:12" x14ac:dyDescent="0.3">
      <c r="A180" s="110"/>
      <c r="B180" s="113"/>
      <c r="C180" s="126"/>
      <c r="D180" s="119"/>
      <c r="E180" s="20" t="s">
        <v>4</v>
      </c>
      <c r="F180" s="95">
        <f t="shared" si="43"/>
        <v>0</v>
      </c>
      <c r="G180" s="22">
        <f t="shared" si="68"/>
        <v>0</v>
      </c>
      <c r="H180" s="22">
        <f>'[1]2021-2023'!I162</f>
        <v>0</v>
      </c>
      <c r="I180" s="22">
        <f t="shared" si="67"/>
        <v>0</v>
      </c>
      <c r="J180" s="79">
        <f t="shared" si="67"/>
        <v>0</v>
      </c>
      <c r="K180" s="23">
        <f t="shared" si="67"/>
        <v>0</v>
      </c>
      <c r="L180" s="23">
        <f t="shared" si="67"/>
        <v>0</v>
      </c>
    </row>
    <row r="181" spans="1:12" ht="28.2" thickBot="1" x14ac:dyDescent="0.35">
      <c r="A181" s="124"/>
      <c r="B181" s="123"/>
      <c r="C181" s="127"/>
      <c r="D181" s="121"/>
      <c r="E181" s="25" t="s">
        <v>5</v>
      </c>
      <c r="F181" s="95">
        <f t="shared" si="43"/>
        <v>0</v>
      </c>
      <c r="G181" s="27">
        <f t="shared" si="68"/>
        <v>0</v>
      </c>
      <c r="H181" s="27">
        <f>'[1]2021-2023'!I163</f>
        <v>0</v>
      </c>
      <c r="I181" s="27">
        <f t="shared" si="67"/>
        <v>0</v>
      </c>
      <c r="J181" s="80">
        <f t="shared" si="67"/>
        <v>0</v>
      </c>
      <c r="K181" s="28">
        <f t="shared" si="67"/>
        <v>0</v>
      </c>
      <c r="L181" s="28">
        <f t="shared" si="67"/>
        <v>0</v>
      </c>
    </row>
    <row r="182" spans="1:12" x14ac:dyDescent="0.3">
      <c r="A182" s="103" t="s">
        <v>86</v>
      </c>
      <c r="B182" s="106" t="s">
        <v>70</v>
      </c>
      <c r="C182" s="131"/>
      <c r="D182" s="146" t="s">
        <v>12</v>
      </c>
      <c r="E182" s="29" t="s">
        <v>1</v>
      </c>
      <c r="F182" s="94">
        <f t="shared" si="43"/>
        <v>0</v>
      </c>
      <c r="G182" s="31">
        <f t="shared" ref="G182:I182" si="69">SUM(G183:G187)</f>
        <v>0</v>
      </c>
      <c r="H182" s="31">
        <f>'[1]2021-2023'!I164</f>
        <v>0</v>
      </c>
      <c r="I182" s="31">
        <f t="shared" si="69"/>
        <v>0</v>
      </c>
      <c r="J182" s="81">
        <f t="shared" ref="J182:L182" si="70">SUM(J183:J187)</f>
        <v>0</v>
      </c>
      <c r="K182" s="32">
        <f t="shared" si="70"/>
        <v>0</v>
      </c>
      <c r="L182" s="32">
        <f t="shared" si="70"/>
        <v>0</v>
      </c>
    </row>
    <row r="183" spans="1:12" x14ac:dyDescent="0.3">
      <c r="A183" s="104"/>
      <c r="B183" s="107"/>
      <c r="C183" s="132"/>
      <c r="D183" s="147"/>
      <c r="E183" s="33" t="s">
        <v>2</v>
      </c>
      <c r="F183" s="94">
        <f t="shared" si="43"/>
        <v>0</v>
      </c>
      <c r="G183" s="35">
        <v>0</v>
      </c>
      <c r="H183" s="35">
        <f>'[1]2021-2023'!I165</f>
        <v>0</v>
      </c>
      <c r="I183" s="35">
        <v>0</v>
      </c>
      <c r="J183" s="82">
        <v>0</v>
      </c>
      <c r="K183" s="36">
        <v>0</v>
      </c>
      <c r="L183" s="36">
        <v>0</v>
      </c>
    </row>
    <row r="184" spans="1:12" x14ac:dyDescent="0.3">
      <c r="A184" s="104"/>
      <c r="B184" s="107"/>
      <c r="C184" s="132"/>
      <c r="D184" s="147"/>
      <c r="E184" s="37" t="s">
        <v>73</v>
      </c>
      <c r="F184" s="94">
        <f t="shared" si="43"/>
        <v>0</v>
      </c>
      <c r="G184" s="35">
        <v>0</v>
      </c>
      <c r="H184" s="35">
        <f>'[1]2021-2023'!I166</f>
        <v>0</v>
      </c>
      <c r="I184" s="35">
        <v>0</v>
      </c>
      <c r="J184" s="82">
        <v>0</v>
      </c>
      <c r="K184" s="36">
        <v>0</v>
      </c>
      <c r="L184" s="36">
        <v>0</v>
      </c>
    </row>
    <row r="185" spans="1:12" ht="27.6" x14ac:dyDescent="0.3">
      <c r="A185" s="104"/>
      <c r="B185" s="107"/>
      <c r="C185" s="132"/>
      <c r="D185" s="147"/>
      <c r="E185" s="33" t="s">
        <v>3</v>
      </c>
      <c r="F185" s="94">
        <f t="shared" si="43"/>
        <v>0</v>
      </c>
      <c r="G185" s="35">
        <v>0</v>
      </c>
      <c r="H185" s="35">
        <f>'[1]2021-2023'!I167</f>
        <v>0</v>
      </c>
      <c r="I185" s="35">
        <v>0</v>
      </c>
      <c r="J185" s="82">
        <v>0</v>
      </c>
      <c r="K185" s="36">
        <v>0</v>
      </c>
      <c r="L185" s="36">
        <v>0</v>
      </c>
    </row>
    <row r="186" spans="1:12" x14ac:dyDescent="0.3">
      <c r="A186" s="104"/>
      <c r="B186" s="107"/>
      <c r="C186" s="132"/>
      <c r="D186" s="147"/>
      <c r="E186" s="33" t="s">
        <v>4</v>
      </c>
      <c r="F186" s="94">
        <f t="shared" si="43"/>
        <v>0</v>
      </c>
      <c r="G186" s="35">
        <v>0</v>
      </c>
      <c r="H186" s="35">
        <f>'[1]2021-2023'!I168</f>
        <v>0</v>
      </c>
      <c r="I186" s="35">
        <v>0</v>
      </c>
      <c r="J186" s="82">
        <v>0</v>
      </c>
      <c r="K186" s="36">
        <v>0</v>
      </c>
      <c r="L186" s="36">
        <v>0</v>
      </c>
    </row>
    <row r="187" spans="1:12" ht="28.2" thickBot="1" x14ac:dyDescent="0.35">
      <c r="A187" s="105"/>
      <c r="B187" s="108"/>
      <c r="C187" s="188"/>
      <c r="D187" s="178"/>
      <c r="E187" s="10" t="s">
        <v>5</v>
      </c>
      <c r="F187" s="94">
        <f t="shared" si="43"/>
        <v>0</v>
      </c>
      <c r="G187" s="64">
        <v>0</v>
      </c>
      <c r="H187" s="64">
        <f>'[1]2021-2023'!I169</f>
        <v>0</v>
      </c>
      <c r="I187" s="64">
        <v>0</v>
      </c>
      <c r="J187" s="89">
        <v>0</v>
      </c>
      <c r="K187" s="65">
        <v>0</v>
      </c>
      <c r="L187" s="65">
        <v>0</v>
      </c>
    </row>
    <row r="188" spans="1:12" ht="15" thickTop="1" x14ac:dyDescent="0.3">
      <c r="A188" s="109" t="s">
        <v>18</v>
      </c>
      <c r="B188" s="112" t="s">
        <v>38</v>
      </c>
      <c r="C188" s="115" t="s">
        <v>112</v>
      </c>
      <c r="D188" s="118" t="s">
        <v>115</v>
      </c>
      <c r="E188" s="16" t="s">
        <v>1</v>
      </c>
      <c r="F188" s="95">
        <f t="shared" si="43"/>
        <v>183780.37650000001</v>
      </c>
      <c r="G188" s="18">
        <f t="shared" ref="G188:L193" si="71">SUM(G194,G200)</f>
        <v>27116.2212</v>
      </c>
      <c r="H188" s="18">
        <f t="shared" si="71"/>
        <v>40222.550999999999</v>
      </c>
      <c r="I188" s="18">
        <f t="shared" si="71"/>
        <v>40274.85</v>
      </c>
      <c r="J188" s="78">
        <f t="shared" si="71"/>
        <v>29989.014299999999</v>
      </c>
      <c r="K188" s="19">
        <f t="shared" si="71"/>
        <v>20670.036</v>
      </c>
      <c r="L188" s="19">
        <f t="shared" si="71"/>
        <v>25507.704000000002</v>
      </c>
    </row>
    <row r="189" spans="1:12" x14ac:dyDescent="0.3">
      <c r="A189" s="110"/>
      <c r="B189" s="113"/>
      <c r="C189" s="116"/>
      <c r="D189" s="119"/>
      <c r="E189" s="20" t="s">
        <v>2</v>
      </c>
      <c r="F189" s="95">
        <f t="shared" si="43"/>
        <v>180298.55729999999</v>
      </c>
      <c r="G189" s="22">
        <f t="shared" ref="G189:G193" si="72">SUM(G195,G201)</f>
        <v>23634.401999999998</v>
      </c>
      <c r="H189" s="22">
        <f>'[1]2021-2023'!I171</f>
        <v>40222.550999999999</v>
      </c>
      <c r="I189" s="22">
        <f t="shared" si="71"/>
        <v>40274.85</v>
      </c>
      <c r="J189" s="79">
        <f t="shared" si="71"/>
        <v>29989.014299999999</v>
      </c>
      <c r="K189" s="23">
        <f t="shared" si="71"/>
        <v>20670.036</v>
      </c>
      <c r="L189" s="23">
        <f t="shared" si="71"/>
        <v>25507.704000000002</v>
      </c>
    </row>
    <row r="190" spans="1:12" x14ac:dyDescent="0.3">
      <c r="A190" s="110"/>
      <c r="B190" s="113"/>
      <c r="C190" s="116"/>
      <c r="D190" s="119"/>
      <c r="E190" s="24" t="s">
        <v>74</v>
      </c>
      <c r="F190" s="95">
        <f t="shared" si="43"/>
        <v>0</v>
      </c>
      <c r="G190" s="22">
        <f t="shared" si="72"/>
        <v>0</v>
      </c>
      <c r="H190" s="22">
        <f>'[1]2021-2023'!I172</f>
        <v>0</v>
      </c>
      <c r="I190" s="22">
        <f t="shared" si="71"/>
        <v>0</v>
      </c>
      <c r="J190" s="79">
        <f t="shared" si="71"/>
        <v>0</v>
      </c>
      <c r="K190" s="23">
        <f t="shared" si="71"/>
        <v>0</v>
      </c>
      <c r="L190" s="23">
        <f t="shared" si="71"/>
        <v>0</v>
      </c>
    </row>
    <row r="191" spans="1:12" ht="27.6" x14ac:dyDescent="0.3">
      <c r="A191" s="110"/>
      <c r="B191" s="113"/>
      <c r="C191" s="116"/>
      <c r="D191" s="119"/>
      <c r="E191" s="20" t="s">
        <v>3</v>
      </c>
      <c r="F191" s="95">
        <f t="shared" si="43"/>
        <v>0</v>
      </c>
      <c r="G191" s="22">
        <f t="shared" si="72"/>
        <v>0</v>
      </c>
      <c r="H191" s="22">
        <f>'[1]2021-2023'!I173</f>
        <v>0</v>
      </c>
      <c r="I191" s="22">
        <f t="shared" si="71"/>
        <v>0</v>
      </c>
      <c r="J191" s="79">
        <f t="shared" si="71"/>
        <v>0</v>
      </c>
      <c r="K191" s="23">
        <f t="shared" si="71"/>
        <v>0</v>
      </c>
      <c r="L191" s="23">
        <f t="shared" si="71"/>
        <v>0</v>
      </c>
    </row>
    <row r="192" spans="1:12" x14ac:dyDescent="0.3">
      <c r="A192" s="110"/>
      <c r="B192" s="113"/>
      <c r="C192" s="116"/>
      <c r="D192" s="119"/>
      <c r="E192" s="20" t="s">
        <v>4</v>
      </c>
      <c r="F192" s="95">
        <f t="shared" si="43"/>
        <v>3481.8191999999999</v>
      </c>
      <c r="G192" s="22">
        <f t="shared" si="72"/>
        <v>3481.8191999999999</v>
      </c>
      <c r="H192" s="22">
        <f>'[1]2021-2023'!I174</f>
        <v>0</v>
      </c>
      <c r="I192" s="22">
        <f t="shared" si="71"/>
        <v>0</v>
      </c>
      <c r="J192" s="79">
        <f t="shared" si="71"/>
        <v>0</v>
      </c>
      <c r="K192" s="23">
        <f t="shared" si="71"/>
        <v>0</v>
      </c>
      <c r="L192" s="23">
        <f t="shared" si="71"/>
        <v>0</v>
      </c>
    </row>
    <row r="193" spans="1:12" ht="28.2" thickBot="1" x14ac:dyDescent="0.35">
      <c r="A193" s="124"/>
      <c r="B193" s="123"/>
      <c r="C193" s="177"/>
      <c r="D193" s="121"/>
      <c r="E193" s="25" t="s">
        <v>5</v>
      </c>
      <c r="F193" s="95">
        <f t="shared" si="43"/>
        <v>0</v>
      </c>
      <c r="G193" s="27">
        <f t="shared" si="72"/>
        <v>0</v>
      </c>
      <c r="H193" s="27">
        <f>'[1]2021-2023'!I175</f>
        <v>0</v>
      </c>
      <c r="I193" s="27">
        <f t="shared" si="71"/>
        <v>0</v>
      </c>
      <c r="J193" s="80">
        <f t="shared" si="71"/>
        <v>0</v>
      </c>
      <c r="K193" s="28">
        <f t="shared" si="71"/>
        <v>0</v>
      </c>
      <c r="L193" s="28">
        <f t="shared" si="71"/>
        <v>0</v>
      </c>
    </row>
    <row r="194" spans="1:12" x14ac:dyDescent="0.3">
      <c r="A194" s="103" t="s">
        <v>75</v>
      </c>
      <c r="B194" s="106" t="s">
        <v>38</v>
      </c>
      <c r="C194" s="155" t="s">
        <v>112</v>
      </c>
      <c r="D194" s="146" t="s">
        <v>115</v>
      </c>
      <c r="E194" s="29" t="s">
        <v>1</v>
      </c>
      <c r="F194" s="94">
        <f t="shared" si="43"/>
        <v>178398.27929999999</v>
      </c>
      <c r="G194" s="31">
        <f t="shared" ref="G194:K194" si="73">SUM(G195:G199)</f>
        <v>23634.401999999998</v>
      </c>
      <c r="H194" s="31">
        <f t="shared" si="73"/>
        <v>38322.273000000001</v>
      </c>
      <c r="I194" s="31">
        <f t="shared" si="73"/>
        <v>40274.85</v>
      </c>
      <c r="J194" s="81">
        <f t="shared" si="73"/>
        <v>29989.014299999999</v>
      </c>
      <c r="K194" s="32">
        <f t="shared" si="73"/>
        <v>20670.036</v>
      </c>
      <c r="L194" s="32">
        <f t="shared" ref="L194" si="74">SUM(L195:L199)</f>
        <v>25507.704000000002</v>
      </c>
    </row>
    <row r="195" spans="1:12" x14ac:dyDescent="0.3">
      <c r="A195" s="104"/>
      <c r="B195" s="107"/>
      <c r="C195" s="151"/>
      <c r="D195" s="147"/>
      <c r="E195" s="33" t="s">
        <v>2</v>
      </c>
      <c r="F195" s="94">
        <f t="shared" si="43"/>
        <v>178398.27929999999</v>
      </c>
      <c r="G195" s="35">
        <v>23634.401999999998</v>
      </c>
      <c r="H195" s="35">
        <f>'[1]2021-2023'!I177</f>
        <v>38322.273000000001</v>
      </c>
      <c r="I195" s="35">
        <v>40274.85</v>
      </c>
      <c r="J195" s="82">
        <v>29989.014299999999</v>
      </c>
      <c r="K195" s="36">
        <v>20670.036</v>
      </c>
      <c r="L195" s="36">
        <v>25507.704000000002</v>
      </c>
    </row>
    <row r="196" spans="1:12" x14ac:dyDescent="0.3">
      <c r="A196" s="104"/>
      <c r="B196" s="107"/>
      <c r="C196" s="151"/>
      <c r="D196" s="147"/>
      <c r="E196" s="37" t="s">
        <v>74</v>
      </c>
      <c r="F196" s="94">
        <f t="shared" si="43"/>
        <v>0</v>
      </c>
      <c r="G196" s="35">
        <v>0</v>
      </c>
      <c r="H196" s="35">
        <f>'[1]2021-2023'!I178</f>
        <v>0</v>
      </c>
      <c r="I196" s="35">
        <v>0</v>
      </c>
      <c r="J196" s="82">
        <v>0</v>
      </c>
      <c r="K196" s="36">
        <v>0</v>
      </c>
      <c r="L196" s="36">
        <v>0</v>
      </c>
    </row>
    <row r="197" spans="1:12" ht="27.6" x14ac:dyDescent="0.3">
      <c r="A197" s="104"/>
      <c r="B197" s="107"/>
      <c r="C197" s="151"/>
      <c r="D197" s="147"/>
      <c r="E197" s="33" t="s">
        <v>3</v>
      </c>
      <c r="F197" s="94">
        <f t="shared" si="43"/>
        <v>0</v>
      </c>
      <c r="G197" s="35">
        <v>0</v>
      </c>
      <c r="H197" s="35">
        <f>'[1]2021-2023'!I179</f>
        <v>0</v>
      </c>
      <c r="I197" s="35">
        <v>0</v>
      </c>
      <c r="J197" s="82">
        <v>0</v>
      </c>
      <c r="K197" s="36">
        <v>0</v>
      </c>
      <c r="L197" s="36">
        <v>0</v>
      </c>
    </row>
    <row r="198" spans="1:12" x14ac:dyDescent="0.3">
      <c r="A198" s="104"/>
      <c r="B198" s="107"/>
      <c r="C198" s="151"/>
      <c r="D198" s="147"/>
      <c r="E198" s="33" t="s">
        <v>4</v>
      </c>
      <c r="F198" s="94">
        <f t="shared" si="43"/>
        <v>0</v>
      </c>
      <c r="G198" s="35">
        <v>0</v>
      </c>
      <c r="H198" s="35">
        <f>'[1]2021-2023'!I180</f>
        <v>0</v>
      </c>
      <c r="I198" s="35">
        <v>0</v>
      </c>
      <c r="J198" s="82">
        <v>0</v>
      </c>
      <c r="K198" s="36">
        <v>0</v>
      </c>
      <c r="L198" s="36">
        <v>0</v>
      </c>
    </row>
    <row r="199" spans="1:12" ht="28.2" thickBot="1" x14ac:dyDescent="0.35">
      <c r="A199" s="176"/>
      <c r="B199" s="179"/>
      <c r="C199" s="184"/>
      <c r="D199" s="190"/>
      <c r="E199" s="59" t="s">
        <v>5</v>
      </c>
      <c r="F199" s="94">
        <f t="shared" ref="F199:F259" si="75">SUM(G199:L199)</f>
        <v>0</v>
      </c>
      <c r="G199" s="61">
        <v>0</v>
      </c>
      <c r="H199" s="61">
        <f>'[1]2021-2023'!I181</f>
        <v>0</v>
      </c>
      <c r="I199" s="61">
        <v>0</v>
      </c>
      <c r="J199" s="88">
        <v>0</v>
      </c>
      <c r="K199" s="62">
        <v>0</v>
      </c>
      <c r="L199" s="62">
        <v>0</v>
      </c>
    </row>
    <row r="200" spans="1:12" x14ac:dyDescent="0.3">
      <c r="A200" s="103" t="s">
        <v>96</v>
      </c>
      <c r="B200" s="106" t="s">
        <v>76</v>
      </c>
      <c r="C200" s="131" t="s">
        <v>108</v>
      </c>
      <c r="D200" s="146" t="s">
        <v>12</v>
      </c>
      <c r="E200" s="29" t="s">
        <v>1</v>
      </c>
      <c r="F200" s="94">
        <f t="shared" si="75"/>
        <v>5382.0972000000002</v>
      </c>
      <c r="G200" s="31">
        <f t="shared" ref="G200:L200" si="76">SUM(G201:G205)</f>
        <v>3481.8191999999999</v>
      </c>
      <c r="H200" s="31">
        <f t="shared" si="76"/>
        <v>1900.278</v>
      </c>
      <c r="I200" s="31">
        <f t="shared" si="76"/>
        <v>0</v>
      </c>
      <c r="J200" s="81">
        <f t="shared" si="76"/>
        <v>0</v>
      </c>
      <c r="K200" s="32">
        <f t="shared" si="76"/>
        <v>0</v>
      </c>
      <c r="L200" s="32">
        <f t="shared" si="76"/>
        <v>0</v>
      </c>
    </row>
    <row r="201" spans="1:12" x14ac:dyDescent="0.3">
      <c r="A201" s="104"/>
      <c r="B201" s="107"/>
      <c r="C201" s="132"/>
      <c r="D201" s="147"/>
      <c r="E201" s="33" t="s">
        <v>2</v>
      </c>
      <c r="F201" s="94">
        <f t="shared" si="75"/>
        <v>1900.278</v>
      </c>
      <c r="G201" s="35">
        <v>0</v>
      </c>
      <c r="H201" s="35">
        <f>'[1]2021-2023'!I183</f>
        <v>1900.278</v>
      </c>
      <c r="I201" s="35">
        <v>0</v>
      </c>
      <c r="J201" s="82">
        <v>0</v>
      </c>
      <c r="K201" s="36"/>
      <c r="L201" s="36">
        <v>0</v>
      </c>
    </row>
    <row r="202" spans="1:12" x14ac:dyDescent="0.3">
      <c r="A202" s="104"/>
      <c r="B202" s="107"/>
      <c r="C202" s="132"/>
      <c r="D202" s="147"/>
      <c r="E202" s="37" t="s">
        <v>74</v>
      </c>
      <c r="F202" s="94">
        <f t="shared" si="75"/>
        <v>0</v>
      </c>
      <c r="G202" s="35">
        <v>0</v>
      </c>
      <c r="H202" s="35">
        <f>'[1]2021-2023'!I184</f>
        <v>0</v>
      </c>
      <c r="I202" s="35">
        <v>0</v>
      </c>
      <c r="J202" s="82">
        <v>0</v>
      </c>
      <c r="K202" s="36">
        <v>0</v>
      </c>
      <c r="L202" s="36">
        <v>0</v>
      </c>
    </row>
    <row r="203" spans="1:12" ht="27.6" x14ac:dyDescent="0.3">
      <c r="A203" s="104"/>
      <c r="B203" s="107"/>
      <c r="C203" s="132"/>
      <c r="D203" s="147"/>
      <c r="E203" s="33" t="s">
        <v>3</v>
      </c>
      <c r="F203" s="94">
        <f t="shared" si="75"/>
        <v>0</v>
      </c>
      <c r="G203" s="35">
        <v>0</v>
      </c>
      <c r="H203" s="35">
        <f>'[1]2021-2023'!I185</f>
        <v>0</v>
      </c>
      <c r="I203" s="35">
        <v>0</v>
      </c>
      <c r="J203" s="82">
        <v>0</v>
      </c>
      <c r="K203" s="36">
        <v>0</v>
      </c>
      <c r="L203" s="36">
        <v>0</v>
      </c>
    </row>
    <row r="204" spans="1:12" x14ac:dyDescent="0.3">
      <c r="A204" s="104"/>
      <c r="B204" s="107"/>
      <c r="C204" s="132"/>
      <c r="D204" s="147"/>
      <c r="E204" s="33" t="s">
        <v>4</v>
      </c>
      <c r="F204" s="94">
        <f t="shared" si="75"/>
        <v>3481.8191999999999</v>
      </c>
      <c r="G204" s="35">
        <v>3481.8191999999999</v>
      </c>
      <c r="H204" s="35">
        <f>'[1]2021-2023'!I186</f>
        <v>0</v>
      </c>
      <c r="I204" s="35">
        <v>0</v>
      </c>
      <c r="J204" s="82">
        <v>0</v>
      </c>
      <c r="K204" s="36">
        <v>0</v>
      </c>
      <c r="L204" s="36">
        <v>0</v>
      </c>
    </row>
    <row r="205" spans="1:12" ht="28.2" thickBot="1" x14ac:dyDescent="0.35">
      <c r="A205" s="105"/>
      <c r="B205" s="108"/>
      <c r="C205" s="188"/>
      <c r="D205" s="178"/>
      <c r="E205" s="10" t="s">
        <v>5</v>
      </c>
      <c r="F205" s="94">
        <f t="shared" si="75"/>
        <v>0</v>
      </c>
      <c r="G205" s="64">
        <v>0</v>
      </c>
      <c r="H205" s="64">
        <f>'[1]2021-2023'!I187</f>
        <v>0</v>
      </c>
      <c r="I205" s="64">
        <v>0</v>
      </c>
      <c r="J205" s="89">
        <v>0</v>
      </c>
      <c r="K205" s="65">
        <v>0</v>
      </c>
      <c r="L205" s="65">
        <v>0</v>
      </c>
    </row>
    <row r="206" spans="1:12" ht="15" thickTop="1" x14ac:dyDescent="0.3">
      <c r="A206" s="109">
        <v>7</v>
      </c>
      <c r="B206" s="112" t="s">
        <v>81</v>
      </c>
      <c r="C206" s="115">
        <v>2022</v>
      </c>
      <c r="D206" s="118" t="s">
        <v>99</v>
      </c>
      <c r="E206" s="16" t="s">
        <v>1</v>
      </c>
      <c r="F206" s="95">
        <f t="shared" si="75"/>
        <v>19062.923630000001</v>
      </c>
      <c r="G206" s="18">
        <f t="shared" ref="G206:L206" si="77">SUM(G207:G211)</f>
        <v>19062.923630000001</v>
      </c>
      <c r="H206" s="18">
        <f t="shared" si="77"/>
        <v>0</v>
      </c>
      <c r="I206" s="18">
        <f t="shared" si="77"/>
        <v>0</v>
      </c>
      <c r="J206" s="78">
        <f t="shared" si="77"/>
        <v>0</v>
      </c>
      <c r="K206" s="19">
        <f t="shared" si="77"/>
        <v>0</v>
      </c>
      <c r="L206" s="19">
        <f t="shared" si="77"/>
        <v>0</v>
      </c>
    </row>
    <row r="207" spans="1:12" x14ac:dyDescent="0.3">
      <c r="A207" s="110"/>
      <c r="B207" s="113"/>
      <c r="C207" s="116"/>
      <c r="D207" s="119"/>
      <c r="E207" s="20" t="s">
        <v>2</v>
      </c>
      <c r="F207" s="95">
        <f t="shared" si="75"/>
        <v>0</v>
      </c>
      <c r="G207" s="22">
        <v>0</v>
      </c>
      <c r="H207" s="22">
        <f>'[1]2021-2023'!I189</f>
        <v>0</v>
      </c>
      <c r="I207" s="22">
        <v>0</v>
      </c>
      <c r="J207" s="79">
        <v>0</v>
      </c>
      <c r="K207" s="23">
        <v>0</v>
      </c>
      <c r="L207" s="23">
        <v>0</v>
      </c>
    </row>
    <row r="208" spans="1:12" x14ac:dyDescent="0.3">
      <c r="A208" s="110"/>
      <c r="B208" s="113"/>
      <c r="C208" s="116"/>
      <c r="D208" s="119"/>
      <c r="E208" s="24" t="s">
        <v>73</v>
      </c>
      <c r="F208" s="95">
        <f t="shared" si="75"/>
        <v>0</v>
      </c>
      <c r="G208" s="22">
        <v>0</v>
      </c>
      <c r="H208" s="22">
        <f>'[1]2021-2023'!I190</f>
        <v>0</v>
      </c>
      <c r="I208" s="22">
        <v>0</v>
      </c>
      <c r="J208" s="79">
        <v>0</v>
      </c>
      <c r="K208" s="23">
        <v>0</v>
      </c>
      <c r="L208" s="23">
        <v>0</v>
      </c>
    </row>
    <row r="209" spans="1:12" ht="27.6" x14ac:dyDescent="0.3">
      <c r="A209" s="110"/>
      <c r="B209" s="113"/>
      <c r="C209" s="116"/>
      <c r="D209" s="119"/>
      <c r="E209" s="20" t="s">
        <v>3</v>
      </c>
      <c r="F209" s="95">
        <f t="shared" si="75"/>
        <v>4761.7303999999995</v>
      </c>
      <c r="G209" s="22">
        <f>12705.51593-7943.78553</f>
        <v>4761.7303999999995</v>
      </c>
      <c r="H209" s="22">
        <f>'[1]2021-2023'!I191</f>
        <v>0</v>
      </c>
      <c r="I209" s="22">
        <v>0</v>
      </c>
      <c r="J209" s="79">
        <v>0</v>
      </c>
      <c r="K209" s="23">
        <v>0</v>
      </c>
      <c r="L209" s="23">
        <v>0</v>
      </c>
    </row>
    <row r="210" spans="1:12" x14ac:dyDescent="0.3">
      <c r="A210" s="110"/>
      <c r="B210" s="113"/>
      <c r="C210" s="116"/>
      <c r="D210" s="119"/>
      <c r="E210" s="20" t="s">
        <v>4</v>
      </c>
      <c r="F210" s="95">
        <f t="shared" si="75"/>
        <v>14301.193230000001</v>
      </c>
      <c r="G210" s="22">
        <f>668.71137+13632.48186</f>
        <v>14301.193230000001</v>
      </c>
      <c r="H210" s="22">
        <f>'[1]2021-2023'!I192</f>
        <v>0</v>
      </c>
      <c r="I210" s="22">
        <v>0</v>
      </c>
      <c r="J210" s="79">
        <v>0</v>
      </c>
      <c r="K210" s="23">
        <v>0</v>
      </c>
      <c r="L210" s="23">
        <v>0</v>
      </c>
    </row>
    <row r="211" spans="1:12" ht="28.2" thickBot="1" x14ac:dyDescent="0.35">
      <c r="A211" s="111"/>
      <c r="B211" s="114"/>
      <c r="C211" s="117"/>
      <c r="D211" s="120"/>
      <c r="E211" s="70" t="s">
        <v>5</v>
      </c>
      <c r="F211" s="95">
        <f t="shared" si="75"/>
        <v>0</v>
      </c>
      <c r="G211" s="71">
        <v>0</v>
      </c>
      <c r="H211" s="71">
        <f>'[1]2021-2023'!I193</f>
        <v>0</v>
      </c>
      <c r="I211" s="71">
        <v>0</v>
      </c>
      <c r="J211" s="91">
        <v>0</v>
      </c>
      <c r="K211" s="72">
        <v>0</v>
      </c>
      <c r="L211" s="72">
        <v>0</v>
      </c>
    </row>
    <row r="212" spans="1:12" ht="15" thickTop="1" x14ac:dyDescent="0.3">
      <c r="A212" s="109" t="s">
        <v>87</v>
      </c>
      <c r="B212" s="112" t="s">
        <v>50</v>
      </c>
      <c r="C212" s="125">
        <v>2025</v>
      </c>
      <c r="D212" s="118" t="s">
        <v>12</v>
      </c>
      <c r="E212" s="16" t="s">
        <v>1</v>
      </c>
      <c r="F212" s="95">
        <f t="shared" si="75"/>
        <v>3955.1</v>
      </c>
      <c r="G212" s="18">
        <f>SUM(G218,G242,G260)</f>
        <v>0</v>
      </c>
      <c r="H212" s="18">
        <f t="shared" ref="H212:L212" si="78">SUM(H218,H242,H260)</f>
        <v>0</v>
      </c>
      <c r="I212" s="18">
        <f t="shared" si="78"/>
        <v>0</v>
      </c>
      <c r="J212" s="18">
        <f t="shared" si="78"/>
        <v>3955.1</v>
      </c>
      <c r="K212" s="18">
        <f t="shared" si="78"/>
        <v>0</v>
      </c>
      <c r="L212" s="18">
        <f t="shared" si="78"/>
        <v>0</v>
      </c>
    </row>
    <row r="213" spans="1:12" x14ac:dyDescent="0.3">
      <c r="A213" s="110"/>
      <c r="B213" s="113"/>
      <c r="C213" s="126"/>
      <c r="D213" s="119"/>
      <c r="E213" s="20" t="s">
        <v>2</v>
      </c>
      <c r="F213" s="95">
        <f t="shared" si="75"/>
        <v>0</v>
      </c>
      <c r="G213" s="22">
        <f>SUM(G219,G243,G261)</f>
        <v>0</v>
      </c>
      <c r="H213" s="22">
        <f t="shared" ref="H213:L213" si="79">SUM(H219,H243,H261)</f>
        <v>0</v>
      </c>
      <c r="I213" s="22">
        <f t="shared" si="79"/>
        <v>0</v>
      </c>
      <c r="J213" s="22">
        <f t="shared" si="79"/>
        <v>0</v>
      </c>
      <c r="K213" s="22">
        <f t="shared" si="79"/>
        <v>0</v>
      </c>
      <c r="L213" s="22">
        <f t="shared" si="79"/>
        <v>0</v>
      </c>
    </row>
    <row r="214" spans="1:12" x14ac:dyDescent="0.3">
      <c r="A214" s="110"/>
      <c r="B214" s="113"/>
      <c r="C214" s="126"/>
      <c r="D214" s="119"/>
      <c r="E214" s="24" t="s">
        <v>73</v>
      </c>
      <c r="F214" s="95">
        <f t="shared" si="75"/>
        <v>0</v>
      </c>
      <c r="G214" s="22">
        <f t="shared" ref="G214:L217" si="80">SUM(G220,G244,G262)</f>
        <v>0</v>
      </c>
      <c r="H214" s="22">
        <f t="shared" si="80"/>
        <v>0</v>
      </c>
      <c r="I214" s="22">
        <f t="shared" si="80"/>
        <v>0</v>
      </c>
      <c r="J214" s="22">
        <f t="shared" si="80"/>
        <v>0</v>
      </c>
      <c r="K214" s="22">
        <f t="shared" si="80"/>
        <v>0</v>
      </c>
      <c r="L214" s="22">
        <f t="shared" si="80"/>
        <v>0</v>
      </c>
    </row>
    <row r="215" spans="1:12" ht="27.6" x14ac:dyDescent="0.3">
      <c r="A215" s="110"/>
      <c r="B215" s="113"/>
      <c r="C215" s="126"/>
      <c r="D215" s="119"/>
      <c r="E215" s="20" t="s">
        <v>3</v>
      </c>
      <c r="F215" s="95">
        <f t="shared" si="75"/>
        <v>0</v>
      </c>
      <c r="G215" s="22">
        <f t="shared" si="80"/>
        <v>0</v>
      </c>
      <c r="H215" s="22">
        <f t="shared" si="80"/>
        <v>0</v>
      </c>
      <c r="I215" s="22">
        <f t="shared" si="80"/>
        <v>0</v>
      </c>
      <c r="J215" s="22">
        <f t="shared" si="80"/>
        <v>0</v>
      </c>
      <c r="K215" s="22">
        <f t="shared" si="80"/>
        <v>0</v>
      </c>
      <c r="L215" s="22">
        <f t="shared" si="80"/>
        <v>0</v>
      </c>
    </row>
    <row r="216" spans="1:12" x14ac:dyDescent="0.3">
      <c r="A216" s="110"/>
      <c r="B216" s="113"/>
      <c r="C216" s="126"/>
      <c r="D216" s="119"/>
      <c r="E216" s="20" t="s">
        <v>4</v>
      </c>
      <c r="F216" s="95">
        <f t="shared" si="75"/>
        <v>3955.1</v>
      </c>
      <c r="G216" s="22">
        <f t="shared" si="80"/>
        <v>0</v>
      </c>
      <c r="H216" s="22">
        <f t="shared" si="80"/>
        <v>0</v>
      </c>
      <c r="I216" s="22">
        <f t="shared" si="80"/>
        <v>0</v>
      </c>
      <c r="J216" s="22">
        <f t="shared" si="80"/>
        <v>3955.1</v>
      </c>
      <c r="K216" s="22">
        <f t="shared" si="80"/>
        <v>0</v>
      </c>
      <c r="L216" s="22">
        <f t="shared" si="80"/>
        <v>0</v>
      </c>
    </row>
    <row r="217" spans="1:12" ht="28.2" thickBot="1" x14ac:dyDescent="0.35">
      <c r="A217" s="124"/>
      <c r="B217" s="123"/>
      <c r="C217" s="127"/>
      <c r="D217" s="121"/>
      <c r="E217" s="25" t="s">
        <v>5</v>
      </c>
      <c r="F217" s="95">
        <f t="shared" si="75"/>
        <v>0</v>
      </c>
      <c r="G217" s="22">
        <f t="shared" si="80"/>
        <v>0</v>
      </c>
      <c r="H217" s="22">
        <f t="shared" si="80"/>
        <v>0</v>
      </c>
      <c r="I217" s="22">
        <f t="shared" si="80"/>
        <v>0</v>
      </c>
      <c r="J217" s="22">
        <f t="shared" si="80"/>
        <v>0</v>
      </c>
      <c r="K217" s="22">
        <f t="shared" si="80"/>
        <v>0</v>
      </c>
      <c r="L217" s="22">
        <f t="shared" si="80"/>
        <v>0</v>
      </c>
    </row>
    <row r="218" spans="1:12" x14ac:dyDescent="0.3">
      <c r="A218" s="164" t="s">
        <v>88</v>
      </c>
      <c r="B218" s="166" t="s">
        <v>49</v>
      </c>
      <c r="C218" s="131"/>
      <c r="D218" s="134" t="s">
        <v>71</v>
      </c>
      <c r="E218" s="29" t="s">
        <v>1</v>
      </c>
      <c r="F218" s="94">
        <f t="shared" si="75"/>
        <v>0</v>
      </c>
      <c r="G218" s="31">
        <f t="shared" ref="G218:K223" si="81">SUM(G224,G230,G236)</f>
        <v>0</v>
      </c>
      <c r="H218" s="31">
        <f>'[1]2021-2023'!I200</f>
        <v>0</v>
      </c>
      <c r="I218" s="31">
        <f t="shared" si="81"/>
        <v>0</v>
      </c>
      <c r="J218" s="81">
        <f t="shared" si="81"/>
        <v>0</v>
      </c>
      <c r="K218" s="32">
        <f t="shared" si="81"/>
        <v>0</v>
      </c>
      <c r="L218" s="32">
        <f t="shared" ref="L218" si="82">SUM(L224,L230,L236)</f>
        <v>0</v>
      </c>
    </row>
    <row r="219" spans="1:12" x14ac:dyDescent="0.3">
      <c r="A219" s="165"/>
      <c r="B219" s="167"/>
      <c r="C219" s="132"/>
      <c r="D219" s="135"/>
      <c r="E219" s="33" t="s">
        <v>2</v>
      </c>
      <c r="F219" s="94">
        <f t="shared" si="75"/>
        <v>0</v>
      </c>
      <c r="G219" s="35">
        <f t="shared" ref="G219:G223" si="83">SUM(G225,G231,G237)</f>
        <v>0</v>
      </c>
      <c r="H219" s="35">
        <f>'[1]2021-2023'!I201</f>
        <v>0</v>
      </c>
      <c r="I219" s="35">
        <f t="shared" si="81"/>
        <v>0</v>
      </c>
      <c r="J219" s="82">
        <f t="shared" si="81"/>
        <v>0</v>
      </c>
      <c r="K219" s="36">
        <f t="shared" si="81"/>
        <v>0</v>
      </c>
      <c r="L219" s="36">
        <f t="shared" ref="L219" si="84">SUM(L225,L231,L237)</f>
        <v>0</v>
      </c>
    </row>
    <row r="220" spans="1:12" x14ac:dyDescent="0.3">
      <c r="A220" s="165"/>
      <c r="B220" s="167"/>
      <c r="C220" s="132"/>
      <c r="D220" s="135"/>
      <c r="E220" s="37" t="s">
        <v>73</v>
      </c>
      <c r="F220" s="94">
        <f t="shared" si="75"/>
        <v>0</v>
      </c>
      <c r="G220" s="35">
        <f t="shared" si="83"/>
        <v>0</v>
      </c>
      <c r="H220" s="35">
        <f>'[1]2021-2023'!I202</f>
        <v>0</v>
      </c>
      <c r="I220" s="35">
        <f t="shared" si="81"/>
        <v>0</v>
      </c>
      <c r="J220" s="82">
        <f t="shared" si="81"/>
        <v>0</v>
      </c>
      <c r="K220" s="36">
        <f t="shared" si="81"/>
        <v>0</v>
      </c>
      <c r="L220" s="36">
        <f t="shared" ref="L220" si="85">SUM(L226,L232,L238)</f>
        <v>0</v>
      </c>
    </row>
    <row r="221" spans="1:12" ht="27.6" x14ac:dyDescent="0.3">
      <c r="A221" s="165"/>
      <c r="B221" s="167"/>
      <c r="C221" s="132"/>
      <c r="D221" s="135"/>
      <c r="E221" s="33" t="s">
        <v>3</v>
      </c>
      <c r="F221" s="94">
        <f t="shared" si="75"/>
        <v>0</v>
      </c>
      <c r="G221" s="35">
        <f t="shared" si="83"/>
        <v>0</v>
      </c>
      <c r="H221" s="35">
        <f>'[1]2021-2023'!I203</f>
        <v>0</v>
      </c>
      <c r="I221" s="35">
        <f t="shared" si="81"/>
        <v>0</v>
      </c>
      <c r="J221" s="82">
        <f t="shared" si="81"/>
        <v>0</v>
      </c>
      <c r="K221" s="36">
        <f t="shared" si="81"/>
        <v>0</v>
      </c>
      <c r="L221" s="36">
        <f t="shared" ref="L221" si="86">SUM(L227,L233,L239)</f>
        <v>0</v>
      </c>
    </row>
    <row r="222" spans="1:12" x14ac:dyDescent="0.3">
      <c r="A222" s="165"/>
      <c r="B222" s="167"/>
      <c r="C222" s="132"/>
      <c r="D222" s="135"/>
      <c r="E222" s="33" t="s">
        <v>4</v>
      </c>
      <c r="F222" s="94">
        <f t="shared" si="75"/>
        <v>0</v>
      </c>
      <c r="G222" s="35">
        <f t="shared" si="83"/>
        <v>0</v>
      </c>
      <c r="H222" s="35">
        <f>'[1]2021-2023'!I204</f>
        <v>0</v>
      </c>
      <c r="I222" s="35">
        <f t="shared" si="81"/>
        <v>0</v>
      </c>
      <c r="J222" s="82">
        <f t="shared" si="81"/>
        <v>0</v>
      </c>
      <c r="K222" s="36">
        <f t="shared" si="81"/>
        <v>0</v>
      </c>
      <c r="L222" s="36">
        <f t="shared" ref="L222" si="87">SUM(L228,L234,L240)</f>
        <v>0</v>
      </c>
    </row>
    <row r="223" spans="1:12" ht="27.6" x14ac:dyDescent="0.3">
      <c r="A223" s="165"/>
      <c r="B223" s="167"/>
      <c r="C223" s="133"/>
      <c r="D223" s="135"/>
      <c r="E223" s="38" t="s">
        <v>5</v>
      </c>
      <c r="F223" s="94">
        <f t="shared" si="75"/>
        <v>0</v>
      </c>
      <c r="G223" s="40">
        <f t="shared" si="83"/>
        <v>0</v>
      </c>
      <c r="H223" s="40">
        <f>'[1]2021-2023'!I205</f>
        <v>0</v>
      </c>
      <c r="I223" s="40">
        <f t="shared" si="81"/>
        <v>0</v>
      </c>
      <c r="J223" s="83">
        <f t="shared" si="81"/>
        <v>0</v>
      </c>
      <c r="K223" s="41">
        <f t="shared" si="81"/>
        <v>0</v>
      </c>
      <c r="L223" s="41">
        <f t="shared" ref="L223" si="88">SUM(L229,L235,L241)</f>
        <v>0</v>
      </c>
    </row>
    <row r="224" spans="1:12" x14ac:dyDescent="0.3">
      <c r="A224" s="163" t="s">
        <v>89</v>
      </c>
      <c r="B224" s="180" t="s">
        <v>44</v>
      </c>
      <c r="C224" s="142"/>
      <c r="D224" s="174" t="s">
        <v>43</v>
      </c>
      <c r="E224" s="42" t="s">
        <v>1</v>
      </c>
      <c r="F224" s="94">
        <f t="shared" si="75"/>
        <v>0</v>
      </c>
      <c r="G224" s="44">
        <f t="shared" ref="G224:K224" si="89">SUM(G225:G229)</f>
        <v>0</v>
      </c>
      <c r="H224" s="44">
        <f>'[1]2021-2023'!I206</f>
        <v>0</v>
      </c>
      <c r="I224" s="44">
        <f t="shared" si="89"/>
        <v>0</v>
      </c>
      <c r="J224" s="84">
        <f t="shared" si="89"/>
        <v>0</v>
      </c>
      <c r="K224" s="45">
        <f t="shared" si="89"/>
        <v>0</v>
      </c>
      <c r="L224" s="45">
        <f t="shared" ref="L224" si="90">SUM(L225:L229)</f>
        <v>0</v>
      </c>
    </row>
    <row r="225" spans="1:12" x14ac:dyDescent="0.3">
      <c r="A225" s="163"/>
      <c r="B225" s="180"/>
      <c r="C225" s="143"/>
      <c r="D225" s="174"/>
      <c r="E225" s="46" t="s">
        <v>2</v>
      </c>
      <c r="F225" s="94">
        <f t="shared" si="75"/>
        <v>0</v>
      </c>
      <c r="G225" s="48">
        <v>0</v>
      </c>
      <c r="H225" s="48">
        <f>'[1]2021-2023'!I207</f>
        <v>0</v>
      </c>
      <c r="I225" s="48">
        <v>0</v>
      </c>
      <c r="J225" s="85">
        <v>0</v>
      </c>
      <c r="K225" s="49">
        <v>0</v>
      </c>
      <c r="L225" s="49">
        <v>0</v>
      </c>
    </row>
    <row r="226" spans="1:12" x14ac:dyDescent="0.3">
      <c r="A226" s="163"/>
      <c r="B226" s="180"/>
      <c r="C226" s="143"/>
      <c r="D226" s="174"/>
      <c r="E226" s="50" t="s">
        <v>73</v>
      </c>
      <c r="F226" s="94">
        <f t="shared" si="75"/>
        <v>0</v>
      </c>
      <c r="G226" s="48">
        <v>0</v>
      </c>
      <c r="H226" s="48">
        <f>'[1]2021-2023'!I208</f>
        <v>0</v>
      </c>
      <c r="I226" s="48">
        <v>0</v>
      </c>
      <c r="J226" s="85">
        <v>0</v>
      </c>
      <c r="K226" s="49">
        <v>0</v>
      </c>
      <c r="L226" s="49">
        <v>0</v>
      </c>
    </row>
    <row r="227" spans="1:12" ht="27.6" x14ac:dyDescent="0.3">
      <c r="A227" s="163"/>
      <c r="B227" s="180"/>
      <c r="C227" s="143"/>
      <c r="D227" s="174"/>
      <c r="E227" s="46" t="s">
        <v>3</v>
      </c>
      <c r="F227" s="94">
        <f t="shared" si="75"/>
        <v>0</v>
      </c>
      <c r="G227" s="48">
        <v>0</v>
      </c>
      <c r="H227" s="48">
        <f>'[1]2021-2023'!I209</f>
        <v>0</v>
      </c>
      <c r="I227" s="48">
        <v>0</v>
      </c>
      <c r="J227" s="85">
        <v>0</v>
      </c>
      <c r="K227" s="49">
        <v>0</v>
      </c>
      <c r="L227" s="49">
        <v>0</v>
      </c>
    </row>
    <row r="228" spans="1:12" x14ac:dyDescent="0.3">
      <c r="A228" s="163"/>
      <c r="B228" s="180"/>
      <c r="C228" s="143"/>
      <c r="D228" s="174"/>
      <c r="E228" s="46" t="s">
        <v>4</v>
      </c>
      <c r="F228" s="94">
        <f t="shared" si="75"/>
        <v>0</v>
      </c>
      <c r="G228" s="48">
        <v>0</v>
      </c>
      <c r="H228" s="48">
        <f>'[1]2021-2023'!I210</f>
        <v>0</v>
      </c>
      <c r="I228" s="48">
        <v>0</v>
      </c>
      <c r="J228" s="85">
        <v>0</v>
      </c>
      <c r="K228" s="49">
        <v>0</v>
      </c>
      <c r="L228" s="49">
        <v>0</v>
      </c>
    </row>
    <row r="229" spans="1:12" ht="27.6" x14ac:dyDescent="0.3">
      <c r="A229" s="163"/>
      <c r="B229" s="180"/>
      <c r="C229" s="144"/>
      <c r="D229" s="174"/>
      <c r="E229" s="51" t="s">
        <v>5</v>
      </c>
      <c r="F229" s="94">
        <f t="shared" si="75"/>
        <v>0</v>
      </c>
      <c r="G229" s="53">
        <v>0</v>
      </c>
      <c r="H229" s="53">
        <f>'[1]2021-2023'!I211</f>
        <v>0</v>
      </c>
      <c r="I229" s="53">
        <v>0</v>
      </c>
      <c r="J229" s="86">
        <v>0</v>
      </c>
      <c r="K229" s="54">
        <v>0</v>
      </c>
      <c r="L229" s="54">
        <v>0</v>
      </c>
    </row>
    <row r="230" spans="1:12" x14ac:dyDescent="0.3">
      <c r="A230" s="136" t="s">
        <v>90</v>
      </c>
      <c r="B230" s="139" t="s">
        <v>45</v>
      </c>
      <c r="C230" s="142"/>
      <c r="D230" s="128" t="s">
        <v>43</v>
      </c>
      <c r="E230" s="42" t="s">
        <v>1</v>
      </c>
      <c r="F230" s="94">
        <f t="shared" si="75"/>
        <v>0</v>
      </c>
      <c r="G230" s="44">
        <f t="shared" ref="G230:K230" si="91">SUM(G231:G235)</f>
        <v>0</v>
      </c>
      <c r="H230" s="44">
        <f>'[1]2021-2023'!I212</f>
        <v>0</v>
      </c>
      <c r="I230" s="44">
        <f t="shared" si="91"/>
        <v>0</v>
      </c>
      <c r="J230" s="84">
        <f t="shared" si="91"/>
        <v>0</v>
      </c>
      <c r="K230" s="45">
        <f t="shared" si="91"/>
        <v>0</v>
      </c>
      <c r="L230" s="45">
        <f t="shared" ref="L230" si="92">SUM(L231:L235)</f>
        <v>0</v>
      </c>
    </row>
    <row r="231" spans="1:12" x14ac:dyDescent="0.3">
      <c r="A231" s="137"/>
      <c r="B231" s="140"/>
      <c r="C231" s="143"/>
      <c r="D231" s="129"/>
      <c r="E231" s="46" t="s">
        <v>2</v>
      </c>
      <c r="F231" s="94">
        <f t="shared" si="75"/>
        <v>0</v>
      </c>
      <c r="G231" s="48">
        <v>0</v>
      </c>
      <c r="H231" s="48">
        <f>'[1]2021-2023'!I213</f>
        <v>0</v>
      </c>
      <c r="I231" s="48">
        <v>0</v>
      </c>
      <c r="J231" s="85">
        <v>0</v>
      </c>
      <c r="K231" s="49">
        <v>0</v>
      </c>
      <c r="L231" s="49">
        <v>0</v>
      </c>
    </row>
    <row r="232" spans="1:12" x14ac:dyDescent="0.3">
      <c r="A232" s="137"/>
      <c r="B232" s="140"/>
      <c r="C232" s="143"/>
      <c r="D232" s="129"/>
      <c r="E232" s="50" t="s">
        <v>73</v>
      </c>
      <c r="F232" s="94">
        <f t="shared" si="75"/>
        <v>0</v>
      </c>
      <c r="G232" s="48">
        <v>0</v>
      </c>
      <c r="H232" s="48">
        <f>'[1]2021-2023'!I214</f>
        <v>0</v>
      </c>
      <c r="I232" s="48">
        <v>0</v>
      </c>
      <c r="J232" s="85">
        <v>0</v>
      </c>
      <c r="K232" s="49">
        <v>0</v>
      </c>
      <c r="L232" s="49">
        <v>0</v>
      </c>
    </row>
    <row r="233" spans="1:12" ht="27.6" x14ac:dyDescent="0.3">
      <c r="A233" s="137"/>
      <c r="B233" s="140"/>
      <c r="C233" s="143"/>
      <c r="D233" s="129"/>
      <c r="E233" s="46" t="s">
        <v>3</v>
      </c>
      <c r="F233" s="94">
        <f t="shared" si="75"/>
        <v>0</v>
      </c>
      <c r="G233" s="48">
        <v>0</v>
      </c>
      <c r="H233" s="48">
        <f>'[1]2021-2023'!I215</f>
        <v>0</v>
      </c>
      <c r="I233" s="48">
        <v>0</v>
      </c>
      <c r="J233" s="85">
        <v>0</v>
      </c>
      <c r="K233" s="49">
        <v>0</v>
      </c>
      <c r="L233" s="49">
        <v>0</v>
      </c>
    </row>
    <row r="234" spans="1:12" x14ac:dyDescent="0.3">
      <c r="A234" s="137"/>
      <c r="B234" s="140"/>
      <c r="C234" s="143"/>
      <c r="D234" s="129"/>
      <c r="E234" s="46" t="s">
        <v>4</v>
      </c>
      <c r="F234" s="94">
        <f t="shared" si="75"/>
        <v>0</v>
      </c>
      <c r="G234" s="48">
        <v>0</v>
      </c>
      <c r="H234" s="48">
        <f>'[1]2021-2023'!I216</f>
        <v>0</v>
      </c>
      <c r="I234" s="48">
        <v>0</v>
      </c>
      <c r="J234" s="85">
        <v>0</v>
      </c>
      <c r="K234" s="49">
        <v>0</v>
      </c>
      <c r="L234" s="49">
        <v>0</v>
      </c>
    </row>
    <row r="235" spans="1:12" ht="27.6" x14ac:dyDescent="0.3">
      <c r="A235" s="138"/>
      <c r="B235" s="141"/>
      <c r="C235" s="144"/>
      <c r="D235" s="145"/>
      <c r="E235" s="51" t="s">
        <v>5</v>
      </c>
      <c r="F235" s="94">
        <f t="shared" si="75"/>
        <v>0</v>
      </c>
      <c r="G235" s="53">
        <v>0</v>
      </c>
      <c r="H235" s="53">
        <f>'[1]2021-2023'!I217</f>
        <v>0</v>
      </c>
      <c r="I235" s="53">
        <v>0</v>
      </c>
      <c r="J235" s="86">
        <v>0</v>
      </c>
      <c r="K235" s="54">
        <v>0</v>
      </c>
      <c r="L235" s="54">
        <v>0</v>
      </c>
    </row>
    <row r="236" spans="1:12" x14ac:dyDescent="0.3">
      <c r="A236" s="136" t="s">
        <v>91</v>
      </c>
      <c r="B236" s="139" t="s">
        <v>46</v>
      </c>
      <c r="C236" s="160"/>
      <c r="D236" s="128" t="s">
        <v>47</v>
      </c>
      <c r="E236" s="42" t="s">
        <v>1</v>
      </c>
      <c r="F236" s="94">
        <f t="shared" si="75"/>
        <v>0</v>
      </c>
      <c r="G236" s="44">
        <f t="shared" ref="G236:I236" si="93">SUM(G237:G241)</f>
        <v>0</v>
      </c>
      <c r="H236" s="44">
        <f>'[1]2021-2023'!I218</f>
        <v>0</v>
      </c>
      <c r="I236" s="44">
        <f t="shared" si="93"/>
        <v>0</v>
      </c>
      <c r="J236" s="84">
        <f t="shared" ref="J236:K236" si="94">SUM(J237:J241)</f>
        <v>0</v>
      </c>
      <c r="K236" s="45">
        <f t="shared" si="94"/>
        <v>0</v>
      </c>
      <c r="L236" s="45">
        <f t="shared" ref="L236" si="95">SUM(L237:L241)</f>
        <v>0</v>
      </c>
    </row>
    <row r="237" spans="1:12" x14ac:dyDescent="0.3">
      <c r="A237" s="137"/>
      <c r="B237" s="140"/>
      <c r="C237" s="161"/>
      <c r="D237" s="129"/>
      <c r="E237" s="46" t="s">
        <v>2</v>
      </c>
      <c r="F237" s="94">
        <f t="shared" si="75"/>
        <v>0</v>
      </c>
      <c r="G237" s="48">
        <v>0</v>
      </c>
      <c r="H237" s="48">
        <f>'[1]2021-2023'!I219</f>
        <v>0</v>
      </c>
      <c r="I237" s="48">
        <v>0</v>
      </c>
      <c r="J237" s="85">
        <v>0</v>
      </c>
      <c r="K237" s="49">
        <v>0</v>
      </c>
      <c r="L237" s="49">
        <v>0</v>
      </c>
    </row>
    <row r="238" spans="1:12" x14ac:dyDescent="0.3">
      <c r="A238" s="137"/>
      <c r="B238" s="140"/>
      <c r="C238" s="161"/>
      <c r="D238" s="129"/>
      <c r="E238" s="50" t="s">
        <v>73</v>
      </c>
      <c r="F238" s="94">
        <f t="shared" si="75"/>
        <v>0</v>
      </c>
      <c r="G238" s="48">
        <v>0</v>
      </c>
      <c r="H238" s="48">
        <f>'[1]2021-2023'!I220</f>
        <v>0</v>
      </c>
      <c r="I238" s="48">
        <v>0</v>
      </c>
      <c r="J238" s="85">
        <v>0</v>
      </c>
      <c r="K238" s="49">
        <v>0</v>
      </c>
      <c r="L238" s="49">
        <v>0</v>
      </c>
    </row>
    <row r="239" spans="1:12" ht="27.6" x14ac:dyDescent="0.3">
      <c r="A239" s="137"/>
      <c r="B239" s="140"/>
      <c r="C239" s="161"/>
      <c r="D239" s="129"/>
      <c r="E239" s="46" t="s">
        <v>3</v>
      </c>
      <c r="F239" s="94">
        <f t="shared" si="75"/>
        <v>0</v>
      </c>
      <c r="G239" s="48">
        <v>0</v>
      </c>
      <c r="H239" s="48">
        <f>'[1]2021-2023'!I221</f>
        <v>0</v>
      </c>
      <c r="I239" s="48">
        <v>0</v>
      </c>
      <c r="J239" s="85">
        <v>0</v>
      </c>
      <c r="K239" s="49">
        <v>0</v>
      </c>
      <c r="L239" s="49">
        <v>0</v>
      </c>
    </row>
    <row r="240" spans="1:12" x14ac:dyDescent="0.3">
      <c r="A240" s="137"/>
      <c r="B240" s="140"/>
      <c r="C240" s="161"/>
      <c r="D240" s="129"/>
      <c r="E240" s="46" t="s">
        <v>4</v>
      </c>
      <c r="F240" s="94">
        <f t="shared" si="75"/>
        <v>0</v>
      </c>
      <c r="G240" s="48">
        <v>0</v>
      </c>
      <c r="H240" s="48">
        <f>'[1]2021-2023'!I222</f>
        <v>0</v>
      </c>
      <c r="I240" s="48">
        <v>0</v>
      </c>
      <c r="J240" s="85">
        <v>0</v>
      </c>
      <c r="K240" s="49">
        <v>0</v>
      </c>
      <c r="L240" s="49">
        <v>0</v>
      </c>
    </row>
    <row r="241" spans="1:12" ht="28.2" thickBot="1" x14ac:dyDescent="0.35">
      <c r="A241" s="158"/>
      <c r="B241" s="159"/>
      <c r="C241" s="162"/>
      <c r="D241" s="130"/>
      <c r="E241" s="55" t="s">
        <v>5</v>
      </c>
      <c r="F241" s="94">
        <f t="shared" si="75"/>
        <v>0</v>
      </c>
      <c r="G241" s="57">
        <v>0</v>
      </c>
      <c r="H241" s="57">
        <f>'[1]2021-2023'!I223</f>
        <v>0</v>
      </c>
      <c r="I241" s="57">
        <v>0</v>
      </c>
      <c r="J241" s="87">
        <v>0</v>
      </c>
      <c r="K241" s="58">
        <v>0</v>
      </c>
      <c r="L241" s="58">
        <v>0</v>
      </c>
    </row>
    <row r="242" spans="1:12" x14ac:dyDescent="0.3">
      <c r="A242" s="103" t="s">
        <v>92</v>
      </c>
      <c r="B242" s="106" t="s">
        <v>68</v>
      </c>
      <c r="C242" s="155"/>
      <c r="D242" s="146" t="s">
        <v>72</v>
      </c>
      <c r="E242" s="29" t="s">
        <v>1</v>
      </c>
      <c r="F242" s="94">
        <f t="shared" si="75"/>
        <v>0</v>
      </c>
      <c r="G242" s="31">
        <f t="shared" ref="G242:K247" si="96">SUM(G248,G254)</f>
        <v>0</v>
      </c>
      <c r="H242" s="31">
        <f>'[1]2021-2023'!I224</f>
        <v>0</v>
      </c>
      <c r="I242" s="31">
        <f t="shared" si="96"/>
        <v>0</v>
      </c>
      <c r="J242" s="81">
        <f t="shared" si="96"/>
        <v>0</v>
      </c>
      <c r="K242" s="32">
        <f t="shared" si="96"/>
        <v>0</v>
      </c>
      <c r="L242" s="32">
        <f t="shared" ref="L242" si="97">SUM(L248,L254)</f>
        <v>0</v>
      </c>
    </row>
    <row r="243" spans="1:12" x14ac:dyDescent="0.3">
      <c r="A243" s="104"/>
      <c r="B243" s="107"/>
      <c r="C243" s="151"/>
      <c r="D243" s="147"/>
      <c r="E243" s="33" t="s">
        <v>2</v>
      </c>
      <c r="F243" s="94">
        <f t="shared" si="75"/>
        <v>0</v>
      </c>
      <c r="G243" s="35">
        <f t="shared" ref="G243:G247" si="98">SUM(G249,G255)</f>
        <v>0</v>
      </c>
      <c r="H243" s="35">
        <f>'[1]2021-2023'!I225</f>
        <v>0</v>
      </c>
      <c r="I243" s="35">
        <f t="shared" si="96"/>
        <v>0</v>
      </c>
      <c r="J243" s="82">
        <f t="shared" si="96"/>
        <v>0</v>
      </c>
      <c r="K243" s="36">
        <f t="shared" si="96"/>
        <v>0</v>
      </c>
      <c r="L243" s="36">
        <f t="shared" ref="L243" si="99">SUM(L249,L255)</f>
        <v>0</v>
      </c>
    </row>
    <row r="244" spans="1:12" x14ac:dyDescent="0.3">
      <c r="A244" s="104"/>
      <c r="B244" s="107"/>
      <c r="C244" s="151"/>
      <c r="D244" s="147"/>
      <c r="E244" s="37" t="s">
        <v>73</v>
      </c>
      <c r="F244" s="94">
        <f t="shared" si="75"/>
        <v>0</v>
      </c>
      <c r="G244" s="35">
        <f t="shared" si="98"/>
        <v>0</v>
      </c>
      <c r="H244" s="35">
        <f>'[1]2021-2023'!I226</f>
        <v>0</v>
      </c>
      <c r="I244" s="35">
        <f t="shared" si="96"/>
        <v>0</v>
      </c>
      <c r="J244" s="82">
        <f t="shared" si="96"/>
        <v>0</v>
      </c>
      <c r="K244" s="36">
        <f t="shared" si="96"/>
        <v>0</v>
      </c>
      <c r="L244" s="36">
        <f t="shared" ref="L244" si="100">SUM(L250,L256)</f>
        <v>0</v>
      </c>
    </row>
    <row r="245" spans="1:12" ht="27.6" x14ac:dyDescent="0.3">
      <c r="A245" s="104"/>
      <c r="B245" s="107"/>
      <c r="C245" s="151"/>
      <c r="D245" s="147"/>
      <c r="E245" s="33" t="s">
        <v>3</v>
      </c>
      <c r="F245" s="94">
        <f t="shared" si="75"/>
        <v>0</v>
      </c>
      <c r="G245" s="35">
        <f t="shared" si="98"/>
        <v>0</v>
      </c>
      <c r="H245" s="35">
        <f>'[1]2021-2023'!I227</f>
        <v>0</v>
      </c>
      <c r="I245" s="35">
        <f t="shared" si="96"/>
        <v>0</v>
      </c>
      <c r="J245" s="82">
        <f t="shared" si="96"/>
        <v>0</v>
      </c>
      <c r="K245" s="36">
        <f t="shared" si="96"/>
        <v>0</v>
      </c>
      <c r="L245" s="36">
        <f t="shared" ref="L245" si="101">SUM(L251,L257)</f>
        <v>0</v>
      </c>
    </row>
    <row r="246" spans="1:12" x14ac:dyDescent="0.3">
      <c r="A246" s="104"/>
      <c r="B246" s="107"/>
      <c r="C246" s="151"/>
      <c r="D246" s="147"/>
      <c r="E246" s="33" t="s">
        <v>4</v>
      </c>
      <c r="F246" s="94">
        <f t="shared" si="75"/>
        <v>0</v>
      </c>
      <c r="G246" s="35">
        <f t="shared" ref="G246" si="102">SUM(G252,G258)</f>
        <v>0</v>
      </c>
      <c r="H246" s="35">
        <f>'[1]2021-2023'!I228</f>
        <v>0</v>
      </c>
      <c r="I246" s="35">
        <f t="shared" si="96"/>
        <v>0</v>
      </c>
      <c r="J246" s="82">
        <f t="shared" si="96"/>
        <v>0</v>
      </c>
      <c r="K246" s="36">
        <f t="shared" si="96"/>
        <v>0</v>
      </c>
      <c r="L246" s="36">
        <f t="shared" ref="L246" si="103">SUM(L252,L258)</f>
        <v>0</v>
      </c>
    </row>
    <row r="247" spans="1:12" ht="27.6" x14ac:dyDescent="0.3">
      <c r="A247" s="122"/>
      <c r="B247" s="149"/>
      <c r="C247" s="156"/>
      <c r="D247" s="148"/>
      <c r="E247" s="38" t="s">
        <v>5</v>
      </c>
      <c r="F247" s="94">
        <f t="shared" si="75"/>
        <v>0</v>
      </c>
      <c r="G247" s="40">
        <f t="shared" si="98"/>
        <v>0</v>
      </c>
      <c r="H247" s="40">
        <f>'[1]2021-2023'!I229</f>
        <v>0</v>
      </c>
      <c r="I247" s="40">
        <f t="shared" si="96"/>
        <v>0</v>
      </c>
      <c r="J247" s="83">
        <f t="shared" si="96"/>
        <v>0</v>
      </c>
      <c r="K247" s="41">
        <f t="shared" si="96"/>
        <v>0</v>
      </c>
      <c r="L247" s="41">
        <f t="shared" ref="L247" si="104">SUM(L253,L259)</f>
        <v>0</v>
      </c>
    </row>
    <row r="248" spans="1:12" s="2" customFormat="1" x14ac:dyDescent="0.3">
      <c r="A248" s="136" t="s">
        <v>93</v>
      </c>
      <c r="B248" s="139" t="s">
        <v>40</v>
      </c>
      <c r="C248" s="142"/>
      <c r="D248" s="128" t="s">
        <v>41</v>
      </c>
      <c r="E248" s="42" t="s">
        <v>1</v>
      </c>
      <c r="F248" s="94">
        <f t="shared" si="75"/>
        <v>0</v>
      </c>
      <c r="G248" s="44">
        <f t="shared" ref="G248:K248" si="105">SUM(G249:G253)</f>
        <v>0</v>
      </c>
      <c r="H248" s="44">
        <f>'[1]2021-2023'!I230</f>
        <v>0</v>
      </c>
      <c r="I248" s="44">
        <f t="shared" si="105"/>
        <v>0</v>
      </c>
      <c r="J248" s="84">
        <f t="shared" si="105"/>
        <v>0</v>
      </c>
      <c r="K248" s="45">
        <f t="shared" si="105"/>
        <v>0</v>
      </c>
      <c r="L248" s="45">
        <f t="shared" ref="L248" si="106">SUM(L249:L253)</f>
        <v>0</v>
      </c>
    </row>
    <row r="249" spans="1:12" s="2" customFormat="1" x14ac:dyDescent="0.3">
      <c r="A249" s="137"/>
      <c r="B249" s="140"/>
      <c r="C249" s="143"/>
      <c r="D249" s="129"/>
      <c r="E249" s="46" t="s">
        <v>2</v>
      </c>
      <c r="F249" s="94">
        <f t="shared" si="75"/>
        <v>0</v>
      </c>
      <c r="G249" s="48">
        <v>0</v>
      </c>
      <c r="H249" s="48">
        <f>'[1]2021-2023'!I231</f>
        <v>0</v>
      </c>
      <c r="I249" s="48">
        <v>0</v>
      </c>
      <c r="J249" s="85">
        <v>0</v>
      </c>
      <c r="K249" s="49">
        <v>0</v>
      </c>
      <c r="L249" s="49">
        <v>0</v>
      </c>
    </row>
    <row r="250" spans="1:12" s="2" customFormat="1" x14ac:dyDescent="0.3">
      <c r="A250" s="137"/>
      <c r="B250" s="140"/>
      <c r="C250" s="143"/>
      <c r="D250" s="129"/>
      <c r="E250" s="50" t="s">
        <v>73</v>
      </c>
      <c r="F250" s="94">
        <f t="shared" si="75"/>
        <v>0</v>
      </c>
      <c r="G250" s="48">
        <v>0</v>
      </c>
      <c r="H250" s="48">
        <f>'[1]2021-2023'!I232</f>
        <v>0</v>
      </c>
      <c r="I250" s="48">
        <v>0</v>
      </c>
      <c r="J250" s="85">
        <v>0</v>
      </c>
      <c r="K250" s="49">
        <v>0</v>
      </c>
      <c r="L250" s="49">
        <v>0</v>
      </c>
    </row>
    <row r="251" spans="1:12" s="2" customFormat="1" ht="27.6" x14ac:dyDescent="0.3">
      <c r="A251" s="137"/>
      <c r="B251" s="140"/>
      <c r="C251" s="143"/>
      <c r="D251" s="129"/>
      <c r="E251" s="46" t="s">
        <v>3</v>
      </c>
      <c r="F251" s="94">
        <f t="shared" si="75"/>
        <v>0</v>
      </c>
      <c r="G251" s="48">
        <v>0</v>
      </c>
      <c r="H251" s="48">
        <f>'[1]2021-2023'!I233</f>
        <v>0</v>
      </c>
      <c r="I251" s="48">
        <v>0</v>
      </c>
      <c r="J251" s="85">
        <v>0</v>
      </c>
      <c r="K251" s="49">
        <v>0</v>
      </c>
      <c r="L251" s="49">
        <v>0</v>
      </c>
    </row>
    <row r="252" spans="1:12" s="2" customFormat="1" x14ac:dyDescent="0.3">
      <c r="A252" s="137"/>
      <c r="B252" s="140"/>
      <c r="C252" s="143"/>
      <c r="D252" s="129"/>
      <c r="E252" s="46" t="s">
        <v>4</v>
      </c>
      <c r="F252" s="94">
        <f t="shared" si="75"/>
        <v>0</v>
      </c>
      <c r="G252" s="48">
        <v>0</v>
      </c>
      <c r="H252" s="48">
        <f>'[1]2021-2023'!I234</f>
        <v>0</v>
      </c>
      <c r="I252" s="48">
        <v>0</v>
      </c>
      <c r="J252" s="85">
        <v>0</v>
      </c>
      <c r="K252" s="49">
        <v>0</v>
      </c>
      <c r="L252" s="49">
        <v>0</v>
      </c>
    </row>
    <row r="253" spans="1:12" s="2" customFormat="1" ht="27.6" x14ac:dyDescent="0.3">
      <c r="A253" s="138"/>
      <c r="B253" s="141"/>
      <c r="C253" s="144"/>
      <c r="D253" s="145"/>
      <c r="E253" s="51" t="s">
        <v>5</v>
      </c>
      <c r="F253" s="94">
        <f t="shared" si="75"/>
        <v>0</v>
      </c>
      <c r="G253" s="53">
        <v>0</v>
      </c>
      <c r="H253" s="53">
        <f>'[1]2021-2023'!I235</f>
        <v>0</v>
      </c>
      <c r="I253" s="53">
        <v>0</v>
      </c>
      <c r="J253" s="86">
        <v>0</v>
      </c>
      <c r="K253" s="54">
        <v>0</v>
      </c>
      <c r="L253" s="54">
        <v>0</v>
      </c>
    </row>
    <row r="254" spans="1:12" x14ac:dyDescent="0.3">
      <c r="A254" s="136" t="s">
        <v>94</v>
      </c>
      <c r="B254" s="139" t="s">
        <v>42</v>
      </c>
      <c r="C254" s="142"/>
      <c r="D254" s="128" t="s">
        <v>43</v>
      </c>
      <c r="E254" s="42" t="s">
        <v>1</v>
      </c>
      <c r="F254" s="94">
        <f t="shared" si="75"/>
        <v>0</v>
      </c>
      <c r="G254" s="44">
        <f>SUM(G255:G259)</f>
        <v>0</v>
      </c>
      <c r="H254" s="44">
        <f>'[1]2021-2023'!I236</f>
        <v>0</v>
      </c>
      <c r="I254" s="44">
        <f t="shared" ref="I254:K254" si="107">SUM(I255:I259)</f>
        <v>0</v>
      </c>
      <c r="J254" s="84">
        <f t="shared" si="107"/>
        <v>0</v>
      </c>
      <c r="K254" s="45">
        <f t="shared" si="107"/>
        <v>0</v>
      </c>
      <c r="L254" s="45">
        <f t="shared" ref="L254" si="108">SUM(L255:L259)</f>
        <v>0</v>
      </c>
    </row>
    <row r="255" spans="1:12" x14ac:dyDescent="0.3">
      <c r="A255" s="137"/>
      <c r="B255" s="140"/>
      <c r="C255" s="143"/>
      <c r="D255" s="129"/>
      <c r="E255" s="46" t="s">
        <v>2</v>
      </c>
      <c r="F255" s="94">
        <f t="shared" si="75"/>
        <v>0</v>
      </c>
      <c r="G255" s="48">
        <v>0</v>
      </c>
      <c r="H255" s="48">
        <f>'[1]2021-2023'!I237</f>
        <v>0</v>
      </c>
      <c r="I255" s="48">
        <v>0</v>
      </c>
      <c r="J255" s="85">
        <v>0</v>
      </c>
      <c r="K255" s="49">
        <v>0</v>
      </c>
      <c r="L255" s="49">
        <v>0</v>
      </c>
    </row>
    <row r="256" spans="1:12" x14ac:dyDescent="0.3">
      <c r="A256" s="137"/>
      <c r="B256" s="140"/>
      <c r="C256" s="143"/>
      <c r="D256" s="129"/>
      <c r="E256" s="50" t="s">
        <v>73</v>
      </c>
      <c r="F256" s="94">
        <f t="shared" si="75"/>
        <v>0</v>
      </c>
      <c r="G256" s="48">
        <v>0</v>
      </c>
      <c r="H256" s="48">
        <f>'[1]2021-2023'!I238</f>
        <v>0</v>
      </c>
      <c r="I256" s="48">
        <v>0</v>
      </c>
      <c r="J256" s="85">
        <v>0</v>
      </c>
      <c r="K256" s="49">
        <v>0</v>
      </c>
      <c r="L256" s="49">
        <v>0</v>
      </c>
    </row>
    <row r="257" spans="1:12" ht="27.6" x14ac:dyDescent="0.3">
      <c r="A257" s="137"/>
      <c r="B257" s="140"/>
      <c r="C257" s="143"/>
      <c r="D257" s="129"/>
      <c r="E257" s="46" t="s">
        <v>3</v>
      </c>
      <c r="F257" s="94">
        <f t="shared" si="75"/>
        <v>0</v>
      </c>
      <c r="G257" s="48">
        <v>0</v>
      </c>
      <c r="H257" s="48">
        <f>'[1]2021-2023'!I239</f>
        <v>0</v>
      </c>
      <c r="I257" s="48">
        <v>0</v>
      </c>
      <c r="J257" s="85">
        <v>0</v>
      </c>
      <c r="K257" s="49">
        <v>0</v>
      </c>
      <c r="L257" s="49">
        <v>0</v>
      </c>
    </row>
    <row r="258" spans="1:12" x14ac:dyDescent="0.3">
      <c r="A258" s="137"/>
      <c r="B258" s="140"/>
      <c r="C258" s="143"/>
      <c r="D258" s="129"/>
      <c r="E258" s="46" t="s">
        <v>4</v>
      </c>
      <c r="F258" s="94">
        <f t="shared" si="75"/>
        <v>0</v>
      </c>
      <c r="G258" s="48">
        <v>0</v>
      </c>
      <c r="H258" s="48">
        <f>'[1]2021-2023'!I240</f>
        <v>0</v>
      </c>
      <c r="I258" s="48">
        <v>0</v>
      </c>
      <c r="J258" s="85">
        <v>0</v>
      </c>
      <c r="K258" s="49">
        <v>0</v>
      </c>
      <c r="L258" s="49">
        <v>0</v>
      </c>
    </row>
    <row r="259" spans="1:12" ht="28.2" thickBot="1" x14ac:dyDescent="0.35">
      <c r="A259" s="158"/>
      <c r="B259" s="159"/>
      <c r="C259" s="168"/>
      <c r="D259" s="130"/>
      <c r="E259" s="55" t="s">
        <v>5</v>
      </c>
      <c r="F259" s="94">
        <f t="shared" si="75"/>
        <v>0</v>
      </c>
      <c r="G259" s="57">
        <v>0</v>
      </c>
      <c r="H259" s="57">
        <f>'[1]2021-2023'!I241</f>
        <v>0</v>
      </c>
      <c r="I259" s="57">
        <v>0</v>
      </c>
      <c r="J259" s="87">
        <v>0</v>
      </c>
      <c r="K259" s="58">
        <v>0</v>
      </c>
      <c r="L259" s="58">
        <v>0</v>
      </c>
    </row>
    <row r="260" spans="1:12" s="98" customFormat="1" ht="15" thickTop="1" x14ac:dyDescent="0.3">
      <c r="A260" s="171" t="s">
        <v>123</v>
      </c>
      <c r="B260" s="153" t="s">
        <v>124</v>
      </c>
      <c r="C260" s="150">
        <v>2025</v>
      </c>
      <c r="D260" s="169" t="s">
        <v>12</v>
      </c>
      <c r="E260" s="96" t="s">
        <v>1</v>
      </c>
      <c r="F260" s="94">
        <f>SUM(G260:L260)</f>
        <v>3955.1</v>
      </c>
      <c r="G260" s="97">
        <f>SUM(G261:G265)</f>
        <v>0</v>
      </c>
      <c r="H260" s="97">
        <f t="shared" ref="H260:L260" si="109">SUM(H261:H265)</f>
        <v>0</v>
      </c>
      <c r="I260" s="97">
        <f t="shared" si="109"/>
        <v>0</v>
      </c>
      <c r="J260" s="97">
        <f t="shared" si="109"/>
        <v>3955.1</v>
      </c>
      <c r="K260" s="97">
        <f t="shared" si="109"/>
        <v>0</v>
      </c>
      <c r="L260" s="97">
        <f t="shared" si="109"/>
        <v>0</v>
      </c>
    </row>
    <row r="261" spans="1:12" s="98" customFormat="1" ht="17.399999999999999" customHeight="1" x14ac:dyDescent="0.3">
      <c r="A261" s="172"/>
      <c r="B261" s="107"/>
      <c r="C261" s="151"/>
      <c r="D261" s="147"/>
      <c r="E261" s="33" t="s">
        <v>2</v>
      </c>
      <c r="F261" s="94">
        <f>SUM(G261:L261)</f>
        <v>0</v>
      </c>
      <c r="G261" s="35">
        <v>0</v>
      </c>
      <c r="H261" s="35">
        <v>0</v>
      </c>
      <c r="I261" s="35">
        <v>0</v>
      </c>
      <c r="J261" s="82">
        <v>0</v>
      </c>
      <c r="K261" s="36">
        <v>0</v>
      </c>
      <c r="L261" s="36">
        <v>0</v>
      </c>
    </row>
    <row r="262" spans="1:12" s="98" customFormat="1" ht="16.8" customHeight="1" x14ac:dyDescent="0.3">
      <c r="A262" s="172"/>
      <c r="B262" s="107"/>
      <c r="C262" s="151"/>
      <c r="D262" s="147"/>
      <c r="E262" s="37" t="s">
        <v>73</v>
      </c>
      <c r="F262" s="94">
        <f>SUM(G262:L262)</f>
        <v>0</v>
      </c>
      <c r="G262" s="35">
        <v>0</v>
      </c>
      <c r="H262" s="35">
        <v>0</v>
      </c>
      <c r="I262" s="35">
        <v>0</v>
      </c>
      <c r="J262" s="82">
        <v>0</v>
      </c>
      <c r="K262" s="36">
        <v>0</v>
      </c>
      <c r="L262" s="36">
        <v>0</v>
      </c>
    </row>
    <row r="263" spans="1:12" s="98" customFormat="1" ht="27.6" x14ac:dyDescent="0.3">
      <c r="A263" s="172"/>
      <c r="B263" s="107"/>
      <c r="C263" s="151"/>
      <c r="D263" s="147"/>
      <c r="E263" s="33" t="s">
        <v>3</v>
      </c>
      <c r="F263" s="94">
        <f>SUM(G263:L263)</f>
        <v>0</v>
      </c>
      <c r="G263" s="35">
        <v>0</v>
      </c>
      <c r="H263" s="35">
        <v>0</v>
      </c>
      <c r="I263" s="35">
        <v>0</v>
      </c>
      <c r="J263" s="82">
        <v>0</v>
      </c>
      <c r="K263" s="36">
        <v>0</v>
      </c>
      <c r="L263" s="36">
        <v>0</v>
      </c>
    </row>
    <row r="264" spans="1:12" s="98" customFormat="1" ht="13.8" customHeight="1" x14ac:dyDescent="0.3">
      <c r="A264" s="172"/>
      <c r="B264" s="107"/>
      <c r="C264" s="151"/>
      <c r="D264" s="147"/>
      <c r="E264" s="33" t="s">
        <v>4</v>
      </c>
      <c r="F264" s="94">
        <f t="shared" ref="F264:F265" si="110">SUM(G264:L264)</f>
        <v>3955.1</v>
      </c>
      <c r="G264" s="35">
        <v>0</v>
      </c>
      <c r="H264" s="35">
        <v>0</v>
      </c>
      <c r="I264" s="35">
        <v>0</v>
      </c>
      <c r="J264" s="82">
        <f>3955.1</f>
        <v>3955.1</v>
      </c>
      <c r="K264" s="36">
        <v>0</v>
      </c>
      <c r="L264" s="36">
        <v>0</v>
      </c>
    </row>
    <row r="265" spans="1:12" s="98" customFormat="1" ht="28.2" thickBot="1" x14ac:dyDescent="0.35">
      <c r="A265" s="173"/>
      <c r="B265" s="154"/>
      <c r="C265" s="152"/>
      <c r="D265" s="170"/>
      <c r="E265" s="99" t="s">
        <v>5</v>
      </c>
      <c r="F265" s="94">
        <f t="shared" si="110"/>
        <v>0</v>
      </c>
      <c r="G265" s="100">
        <v>0</v>
      </c>
      <c r="H265" s="100">
        <v>0</v>
      </c>
      <c r="I265" s="100">
        <v>0</v>
      </c>
      <c r="J265" s="101">
        <v>0</v>
      </c>
      <c r="K265" s="102">
        <v>0</v>
      </c>
      <c r="L265" s="102">
        <v>0</v>
      </c>
    </row>
    <row r="266" spans="1:12" x14ac:dyDescent="0.3">
      <c r="A266" s="103" t="s">
        <v>79</v>
      </c>
      <c r="B266" s="106" t="s">
        <v>104</v>
      </c>
      <c r="C266" s="155"/>
      <c r="D266" s="146" t="s">
        <v>95</v>
      </c>
      <c r="E266" s="29" t="s">
        <v>1</v>
      </c>
      <c r="F266" s="94">
        <f t="shared" ref="F266:F283" si="111">SUM(G266:L266)</f>
        <v>0</v>
      </c>
      <c r="G266" s="31">
        <f t="shared" ref="G266" si="112">G272</f>
        <v>0</v>
      </c>
      <c r="H266" s="31">
        <f>'[1]2021-2023'!I266</f>
        <v>0</v>
      </c>
      <c r="I266" s="31">
        <f t="shared" ref="I266:K271" si="113">I272</f>
        <v>0</v>
      </c>
      <c r="J266" s="81">
        <f t="shared" si="113"/>
        <v>0</v>
      </c>
      <c r="K266" s="32">
        <f t="shared" si="113"/>
        <v>0</v>
      </c>
      <c r="L266" s="32">
        <f t="shared" ref="L266" si="114">L272</f>
        <v>0</v>
      </c>
    </row>
    <row r="267" spans="1:12" x14ac:dyDescent="0.3">
      <c r="A267" s="104"/>
      <c r="B267" s="107"/>
      <c r="C267" s="151"/>
      <c r="D267" s="147"/>
      <c r="E267" s="33" t="s">
        <v>2</v>
      </c>
      <c r="F267" s="94">
        <f t="shared" si="111"/>
        <v>0</v>
      </c>
      <c r="G267" s="35">
        <f t="shared" ref="G267:G271" si="115">G273</f>
        <v>0</v>
      </c>
      <c r="H267" s="35">
        <f>'[1]2021-2023'!I267</f>
        <v>0</v>
      </c>
      <c r="I267" s="35">
        <f t="shared" si="113"/>
        <v>0</v>
      </c>
      <c r="J267" s="82">
        <f t="shared" si="113"/>
        <v>0</v>
      </c>
      <c r="K267" s="36">
        <f t="shared" si="113"/>
        <v>0</v>
      </c>
      <c r="L267" s="36">
        <f t="shared" ref="L267" si="116">L273</f>
        <v>0</v>
      </c>
    </row>
    <row r="268" spans="1:12" x14ac:dyDescent="0.3">
      <c r="A268" s="104"/>
      <c r="B268" s="107"/>
      <c r="C268" s="151"/>
      <c r="D268" s="147"/>
      <c r="E268" s="37" t="s">
        <v>73</v>
      </c>
      <c r="F268" s="94">
        <f t="shared" si="111"/>
        <v>0</v>
      </c>
      <c r="G268" s="35">
        <f t="shared" si="115"/>
        <v>0</v>
      </c>
      <c r="H268" s="35">
        <f>'[1]2021-2023'!I268</f>
        <v>0</v>
      </c>
      <c r="I268" s="35">
        <f t="shared" si="113"/>
        <v>0</v>
      </c>
      <c r="J268" s="82">
        <f t="shared" si="113"/>
        <v>0</v>
      </c>
      <c r="K268" s="36">
        <f t="shared" si="113"/>
        <v>0</v>
      </c>
      <c r="L268" s="36">
        <f t="shared" ref="L268" si="117">L274</f>
        <v>0</v>
      </c>
    </row>
    <row r="269" spans="1:12" ht="27.6" x14ac:dyDescent="0.3">
      <c r="A269" s="104"/>
      <c r="B269" s="107"/>
      <c r="C269" s="151"/>
      <c r="D269" s="147"/>
      <c r="E269" s="33" t="s">
        <v>3</v>
      </c>
      <c r="F269" s="94">
        <f t="shared" si="111"/>
        <v>0</v>
      </c>
      <c r="G269" s="35">
        <f t="shared" si="115"/>
        <v>0</v>
      </c>
      <c r="H269" s="35">
        <f>'[1]2021-2023'!I269</f>
        <v>0</v>
      </c>
      <c r="I269" s="35">
        <f t="shared" si="113"/>
        <v>0</v>
      </c>
      <c r="J269" s="82">
        <f t="shared" si="113"/>
        <v>0</v>
      </c>
      <c r="K269" s="36">
        <f t="shared" si="113"/>
        <v>0</v>
      </c>
      <c r="L269" s="36">
        <f t="shared" ref="L269" si="118">L275</f>
        <v>0</v>
      </c>
    </row>
    <row r="270" spans="1:12" x14ac:dyDescent="0.3">
      <c r="A270" s="104"/>
      <c r="B270" s="107"/>
      <c r="C270" s="151"/>
      <c r="D270" s="147"/>
      <c r="E270" s="33" t="s">
        <v>4</v>
      </c>
      <c r="F270" s="94">
        <f t="shared" si="111"/>
        <v>0</v>
      </c>
      <c r="G270" s="35">
        <f t="shared" si="115"/>
        <v>0</v>
      </c>
      <c r="H270" s="35">
        <f>'[1]2021-2023'!I270</f>
        <v>0</v>
      </c>
      <c r="I270" s="35">
        <f t="shared" si="113"/>
        <v>0</v>
      </c>
      <c r="J270" s="82">
        <f t="shared" si="113"/>
        <v>0</v>
      </c>
      <c r="K270" s="36">
        <f t="shared" si="113"/>
        <v>0</v>
      </c>
      <c r="L270" s="36">
        <f t="shared" ref="L270" si="119">L276</f>
        <v>0</v>
      </c>
    </row>
    <row r="271" spans="1:12" ht="27.6" x14ac:dyDescent="0.3">
      <c r="A271" s="122"/>
      <c r="B271" s="149"/>
      <c r="C271" s="156"/>
      <c r="D271" s="148"/>
      <c r="E271" s="38" t="s">
        <v>5</v>
      </c>
      <c r="F271" s="94">
        <f t="shared" si="111"/>
        <v>0</v>
      </c>
      <c r="G271" s="40">
        <f t="shared" si="115"/>
        <v>0</v>
      </c>
      <c r="H271" s="40">
        <f>'[1]2021-2023'!I271</f>
        <v>0</v>
      </c>
      <c r="I271" s="40">
        <f t="shared" si="113"/>
        <v>0</v>
      </c>
      <c r="J271" s="83">
        <f t="shared" si="113"/>
        <v>0</v>
      </c>
      <c r="K271" s="41">
        <f t="shared" si="113"/>
        <v>0</v>
      </c>
      <c r="L271" s="41">
        <f t="shared" ref="L271" si="120">L277</f>
        <v>0</v>
      </c>
    </row>
    <row r="272" spans="1:12" x14ac:dyDescent="0.3">
      <c r="A272" s="136" t="s">
        <v>80</v>
      </c>
      <c r="B272" s="139" t="s">
        <v>105</v>
      </c>
      <c r="C272" s="160"/>
      <c r="D272" s="128" t="s">
        <v>95</v>
      </c>
      <c r="E272" s="42" t="s">
        <v>1</v>
      </c>
      <c r="F272" s="94">
        <f t="shared" si="111"/>
        <v>0</v>
      </c>
      <c r="G272" s="44">
        <f t="shared" ref="G272:K272" si="121">SUM(G273:G277)</f>
        <v>0</v>
      </c>
      <c r="H272" s="44">
        <f>'[1]2021-2023'!I272</f>
        <v>0</v>
      </c>
      <c r="I272" s="44">
        <f t="shared" si="121"/>
        <v>0</v>
      </c>
      <c r="J272" s="84">
        <f t="shared" si="121"/>
        <v>0</v>
      </c>
      <c r="K272" s="45">
        <f t="shared" si="121"/>
        <v>0</v>
      </c>
      <c r="L272" s="45">
        <f t="shared" ref="L272" si="122">SUM(L273:L277)</f>
        <v>0</v>
      </c>
    </row>
    <row r="273" spans="1:12" x14ac:dyDescent="0.3">
      <c r="A273" s="137"/>
      <c r="B273" s="140"/>
      <c r="C273" s="161"/>
      <c r="D273" s="129"/>
      <c r="E273" s="46" t="s">
        <v>2</v>
      </c>
      <c r="F273" s="94">
        <f t="shared" si="111"/>
        <v>0</v>
      </c>
      <c r="G273" s="48">
        <v>0</v>
      </c>
      <c r="H273" s="48">
        <f>'[1]2021-2023'!I273</f>
        <v>0</v>
      </c>
      <c r="I273" s="48">
        <v>0</v>
      </c>
      <c r="J273" s="85">
        <v>0</v>
      </c>
      <c r="K273" s="49">
        <v>0</v>
      </c>
      <c r="L273" s="49">
        <v>0</v>
      </c>
    </row>
    <row r="274" spans="1:12" x14ac:dyDescent="0.3">
      <c r="A274" s="137"/>
      <c r="B274" s="140"/>
      <c r="C274" s="161"/>
      <c r="D274" s="129"/>
      <c r="E274" s="50" t="s">
        <v>73</v>
      </c>
      <c r="F274" s="94">
        <f t="shared" si="111"/>
        <v>0</v>
      </c>
      <c r="G274" s="48">
        <v>0</v>
      </c>
      <c r="H274" s="48">
        <f>'[1]2021-2023'!I274</f>
        <v>0</v>
      </c>
      <c r="I274" s="48">
        <v>0</v>
      </c>
      <c r="J274" s="85">
        <v>0</v>
      </c>
      <c r="K274" s="49">
        <v>0</v>
      </c>
      <c r="L274" s="49">
        <v>0</v>
      </c>
    </row>
    <row r="275" spans="1:12" ht="27.6" x14ac:dyDescent="0.3">
      <c r="A275" s="137"/>
      <c r="B275" s="140"/>
      <c r="C275" s="161"/>
      <c r="D275" s="129"/>
      <c r="E275" s="46" t="s">
        <v>3</v>
      </c>
      <c r="F275" s="94">
        <f t="shared" si="111"/>
        <v>0</v>
      </c>
      <c r="G275" s="48">
        <v>0</v>
      </c>
      <c r="H275" s="48">
        <f>'[1]2021-2023'!I275</f>
        <v>0</v>
      </c>
      <c r="I275" s="48">
        <v>0</v>
      </c>
      <c r="J275" s="85">
        <v>0</v>
      </c>
      <c r="K275" s="49">
        <v>0</v>
      </c>
      <c r="L275" s="49">
        <v>0</v>
      </c>
    </row>
    <row r="276" spans="1:12" x14ac:dyDescent="0.3">
      <c r="A276" s="137"/>
      <c r="B276" s="140"/>
      <c r="C276" s="161"/>
      <c r="D276" s="129"/>
      <c r="E276" s="46" t="s">
        <v>4</v>
      </c>
      <c r="F276" s="94">
        <f t="shared" si="111"/>
        <v>0</v>
      </c>
      <c r="G276" s="48">
        <v>0</v>
      </c>
      <c r="H276" s="48">
        <f>'[1]2021-2023'!I276</f>
        <v>0</v>
      </c>
      <c r="I276" s="48">
        <v>0</v>
      </c>
      <c r="J276" s="85">
        <v>0</v>
      </c>
      <c r="K276" s="49">
        <v>0</v>
      </c>
      <c r="L276" s="49">
        <v>0</v>
      </c>
    </row>
    <row r="277" spans="1:12" ht="28.2" thickBot="1" x14ac:dyDescent="0.35">
      <c r="A277" s="181"/>
      <c r="B277" s="186"/>
      <c r="C277" s="187"/>
      <c r="D277" s="157"/>
      <c r="E277" s="73" t="s">
        <v>5</v>
      </c>
      <c r="F277" s="94">
        <f t="shared" si="111"/>
        <v>0</v>
      </c>
      <c r="G277" s="74">
        <v>0</v>
      </c>
      <c r="H277" s="74">
        <f>'[1]2021-2023'!I277</f>
        <v>0</v>
      </c>
      <c r="I277" s="74">
        <v>0</v>
      </c>
      <c r="J277" s="92">
        <v>0</v>
      </c>
      <c r="K277" s="75">
        <v>0</v>
      </c>
      <c r="L277" s="75">
        <v>0</v>
      </c>
    </row>
    <row r="278" spans="1:12" ht="15" thickTop="1" x14ac:dyDescent="0.3">
      <c r="A278" s="109"/>
      <c r="B278" s="112" t="s">
        <v>48</v>
      </c>
      <c r="C278" s="115" t="s">
        <v>112</v>
      </c>
      <c r="D278" s="118"/>
      <c r="E278" s="16" t="s">
        <v>1</v>
      </c>
      <c r="F278" s="95">
        <f t="shared" si="111"/>
        <v>5203569.9765900001</v>
      </c>
      <c r="G278" s="78">
        <f t="shared" ref="G278:I278" si="123">SUM(G212,G206,G188,G176,G158,G152,G50,G8)</f>
        <v>926499.45247000002</v>
      </c>
      <c r="H278" s="78">
        <f t="shared" si="123"/>
        <v>757372.57656000007</v>
      </c>
      <c r="I278" s="78">
        <f t="shared" si="123"/>
        <v>1027234.25236</v>
      </c>
      <c r="J278" s="78">
        <f>SUM(J212,J206,J188,J176,J158,J152,J50,J8)</f>
        <v>1065110.2751999998</v>
      </c>
      <c r="K278" s="78">
        <f t="shared" ref="K278:L278" si="124">SUM(K212,K206,K188,K176,K158,K152,K50,K8)</f>
        <v>696394.72200000007</v>
      </c>
      <c r="L278" s="78">
        <f t="shared" si="124"/>
        <v>730958.69799999997</v>
      </c>
    </row>
    <row r="279" spans="1:12" x14ac:dyDescent="0.3">
      <c r="A279" s="110"/>
      <c r="B279" s="113"/>
      <c r="C279" s="116"/>
      <c r="D279" s="119"/>
      <c r="E279" s="20" t="s">
        <v>2</v>
      </c>
      <c r="F279" s="95">
        <f t="shared" si="111"/>
        <v>182164.09860999999</v>
      </c>
      <c r="G279" s="22">
        <f t="shared" ref="G278:L282" si="125">SUM(G261,G213,G207,G189,G177,G159,G153,G51,G9)</f>
        <v>25499.943309999999</v>
      </c>
      <c r="H279" s="22">
        <f t="shared" si="125"/>
        <v>40222.550999999999</v>
      </c>
      <c r="I279" s="22">
        <f t="shared" si="125"/>
        <v>40274.85</v>
      </c>
      <c r="J279" s="79">
        <f t="shared" si="125"/>
        <v>29989.014299999999</v>
      </c>
      <c r="K279" s="23">
        <f t="shared" si="125"/>
        <v>20670.036</v>
      </c>
      <c r="L279" s="23">
        <f t="shared" si="125"/>
        <v>25507.704000000002</v>
      </c>
    </row>
    <row r="280" spans="1:12" x14ac:dyDescent="0.3">
      <c r="A280" s="110"/>
      <c r="B280" s="113"/>
      <c r="C280" s="116"/>
      <c r="D280" s="119"/>
      <c r="E280" s="24" t="s">
        <v>73</v>
      </c>
      <c r="F280" s="95">
        <f t="shared" si="111"/>
        <v>156448.25514999998</v>
      </c>
      <c r="G280" s="22">
        <f t="shared" si="125"/>
        <v>120278.38622</v>
      </c>
      <c r="H280" s="22">
        <f t="shared" si="125"/>
        <v>36169.868929999997</v>
      </c>
      <c r="I280" s="22">
        <f t="shared" si="125"/>
        <v>0</v>
      </c>
      <c r="J280" s="79">
        <f t="shared" si="125"/>
        <v>0</v>
      </c>
      <c r="K280" s="23">
        <f t="shared" si="125"/>
        <v>0</v>
      </c>
      <c r="L280" s="23">
        <f t="shared" si="125"/>
        <v>0</v>
      </c>
    </row>
    <row r="281" spans="1:12" ht="27.6" x14ac:dyDescent="0.3">
      <c r="A281" s="110"/>
      <c r="B281" s="113"/>
      <c r="C281" s="116"/>
      <c r="D281" s="119"/>
      <c r="E281" s="20" t="s">
        <v>3</v>
      </c>
      <c r="F281" s="95">
        <f t="shared" si="111"/>
        <v>202122.75393000004</v>
      </c>
      <c r="G281" s="22">
        <f t="shared" si="125"/>
        <v>15490.026979999999</v>
      </c>
      <c r="H281" s="22">
        <f t="shared" si="125"/>
        <v>24119.14517</v>
      </c>
      <c r="I281" s="22">
        <f t="shared" si="125"/>
        <v>103145.04194000001</v>
      </c>
      <c r="J281" s="79">
        <f t="shared" si="125"/>
        <v>55629.795839999999</v>
      </c>
      <c r="K281" s="23">
        <f t="shared" si="125"/>
        <v>1869.3720000000001</v>
      </c>
      <c r="L281" s="23">
        <f t="shared" si="125"/>
        <v>1869.3720000000001</v>
      </c>
    </row>
    <row r="282" spans="1:12" x14ac:dyDescent="0.3">
      <c r="A282" s="110"/>
      <c r="B282" s="113"/>
      <c r="C282" s="116"/>
      <c r="D282" s="119"/>
      <c r="E282" s="20" t="s">
        <v>4</v>
      </c>
      <c r="F282" s="95">
        <f t="shared" si="111"/>
        <v>4666789.9689000007</v>
      </c>
      <c r="G282" s="22">
        <f t="shared" si="125"/>
        <v>765231.09595999995</v>
      </c>
      <c r="H282" s="22">
        <f t="shared" si="125"/>
        <v>656861.01146000007</v>
      </c>
      <c r="I282" s="22">
        <f t="shared" si="125"/>
        <v>883814.36042000004</v>
      </c>
      <c r="J282" s="79">
        <f t="shared" si="125"/>
        <v>983446.56505999994</v>
      </c>
      <c r="K282" s="23">
        <f t="shared" si="125"/>
        <v>673855.31400000001</v>
      </c>
      <c r="L282" s="23">
        <f t="shared" si="125"/>
        <v>703581.62200000009</v>
      </c>
    </row>
    <row r="283" spans="1:12" ht="28.2" thickBot="1" x14ac:dyDescent="0.35">
      <c r="A283" s="111"/>
      <c r="B283" s="114"/>
      <c r="C283" s="117"/>
      <c r="D283" s="120"/>
      <c r="E283" s="70" t="s">
        <v>5</v>
      </c>
      <c r="F283" s="95">
        <f t="shared" si="111"/>
        <v>0</v>
      </c>
      <c r="G283" s="71">
        <f>SUM(G265,G217,G211,G193,G181,G163,G157,G55,G13)</f>
        <v>0</v>
      </c>
      <c r="H283" s="71">
        <f>SUM(H265,H217,H211,H193,H181,H163,H157,H55,H13)</f>
        <v>0</v>
      </c>
      <c r="I283" s="71">
        <f>SUM(I265,I217,I211,I193,I181,I163,I157,I55,I13)</f>
        <v>0</v>
      </c>
      <c r="J283" s="91">
        <f>SUM(J265,J217,J211,J193,J181,J163,J157,J55,J13)</f>
        <v>0</v>
      </c>
      <c r="K283" s="72">
        <v>0</v>
      </c>
      <c r="L283" s="72">
        <v>0</v>
      </c>
    </row>
    <row r="284" spans="1:12" ht="15" thickTop="1" x14ac:dyDescent="0.3">
      <c r="F284" s="43"/>
    </row>
  </sheetData>
  <mergeCells count="194">
    <mergeCell ref="D176:D181"/>
    <mergeCell ref="C182:C187"/>
    <mergeCell ref="D182:D187"/>
    <mergeCell ref="B164:B169"/>
    <mergeCell ref="B116:B12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C266:C271"/>
    <mergeCell ref="B224:B229"/>
    <mergeCell ref="C230:C235"/>
    <mergeCell ref="A272:A277"/>
    <mergeCell ref="C98:C103"/>
    <mergeCell ref="C170:C175"/>
    <mergeCell ref="C164:C169"/>
    <mergeCell ref="C116:C121"/>
    <mergeCell ref="C104:C109"/>
    <mergeCell ref="A104:A109"/>
    <mergeCell ref="A266:A271"/>
    <mergeCell ref="B272:B277"/>
    <mergeCell ref="C272:C277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C254:C259"/>
    <mergeCell ref="D260:D265"/>
    <mergeCell ref="A260:A265"/>
    <mergeCell ref="A110:A115"/>
    <mergeCell ref="A116:A121"/>
    <mergeCell ref="A128:A133"/>
    <mergeCell ref="D116:D121"/>
    <mergeCell ref="B128:B133"/>
    <mergeCell ref="A152:A157"/>
    <mergeCell ref="D230:D235"/>
    <mergeCell ref="C224:C229"/>
    <mergeCell ref="D224:D229"/>
    <mergeCell ref="A230:A235"/>
    <mergeCell ref="B230:B235"/>
    <mergeCell ref="C128:C133"/>
    <mergeCell ref="A170:A175"/>
    <mergeCell ref="B188:B193"/>
    <mergeCell ref="A164:A169"/>
    <mergeCell ref="C188:C193"/>
    <mergeCell ref="B170:B175"/>
    <mergeCell ref="A188:A193"/>
    <mergeCell ref="D200:D205"/>
    <mergeCell ref="A194:A199"/>
    <mergeCell ref="B194:B199"/>
    <mergeCell ref="A206:A211"/>
    <mergeCell ref="B206:B211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A200:A205"/>
    <mergeCell ref="B200:B205"/>
    <mergeCell ref="A278:A283"/>
    <mergeCell ref="B278:B283"/>
    <mergeCell ref="C278:C283"/>
    <mergeCell ref="D278:D283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66:D271"/>
    <mergeCell ref="B266:B271"/>
    <mergeCell ref="C260:C265"/>
    <mergeCell ref="B260:B265"/>
    <mergeCell ref="C242:C247"/>
    <mergeCell ref="D272:D277"/>
  </mergeCells>
  <printOptions horizontalCentered="1"/>
  <pageMargins left="0.39370078740157483" right="0.39370078740157483" top="0.78740157480314965" bottom="0.39370078740157483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2025-11-26T09:07:18Z</dcterms:modified>
</cp:coreProperties>
</file>